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checkCompatibility="1"/>
  <bookViews>
    <workbookView xWindow="0" yWindow="0" windowWidth="20490" windowHeight="7770" tabRatio="663" firstSheet="3" activeTab="13"/>
  </bookViews>
  <sheets>
    <sheet name="表　紙" sheetId="11" r:id="rId1"/>
    <sheet name="一般会計（歳入）" sheetId="4" r:id="rId2"/>
    <sheet name="一般会計（歳出) " sheetId="5" r:id="rId3"/>
    <sheet name="○繰越事業" sheetId="15" r:id="rId4"/>
    <sheet name="国保 " sheetId="1" r:id="rId5"/>
    <sheet name="後期" sheetId="7" r:id="rId6"/>
    <sheet name="介護" sheetId="9" r:id="rId7"/>
    <sheet name="バス" sheetId="10" r:id="rId8"/>
    <sheet name="放射性物質" sheetId="13" r:id="rId9"/>
    <sheet name="企業会計" sheetId="2" r:id="rId10"/>
    <sheet name="基金" sheetId="3" r:id="rId11"/>
    <sheet name="運用基金" sheetId="6" r:id="rId12"/>
    <sheet name="町債" sheetId="8" r:id="rId13"/>
    <sheet name="公有財産" sheetId="12" r:id="rId14"/>
    <sheet name="Sheet1" sheetId="14" r:id="rId15"/>
  </sheets>
  <definedNames>
    <definedName name="_xlnm.Print_Area" localSheetId="4">'国保 '!$A$1:$Q$37</definedName>
    <definedName name="_xlnm.Print_Area" localSheetId="9">企業会計!$A$1:$M$21</definedName>
    <definedName name="_xlnm.Print_Area" localSheetId="10">基金!$A$1:$I$34</definedName>
    <definedName name="_xlnm.Print_Area" localSheetId="1">'一般会計（歳入）'!$A$1:$S$28</definedName>
    <definedName name="_xlnm.Print_Area" localSheetId="2">'一般会計（歳出) '!$A$1:$S$20</definedName>
    <definedName name="_xlnm.Print_Area" localSheetId="11">運用基金!$A$1:$J$10</definedName>
    <definedName name="_xlnm.Print_Area" localSheetId="5">後期!$A$1:$Q$32</definedName>
    <definedName name="_xlnm.Print_Area" localSheetId="12">町債!$A$1:$J$29</definedName>
    <definedName name="_xlnm.Print_Area" localSheetId="6">介護!$A$1:$Q$40</definedName>
    <definedName name="_xlnm.Print_Area" localSheetId="0">'表　紙'!$A$1:$D$17</definedName>
    <definedName name="_xlnm.Print_Area" localSheetId="13">公有財産!$A$1:$G$32</definedName>
    <definedName name="_xlnm.Print_Area" localSheetId="8">放射性物質!$A$1:$Q$31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omments1.xml><?xml version="1.0" encoding="utf-8"?>
<comments xmlns="http://schemas.openxmlformats.org/spreadsheetml/2006/main">
  <authors>
    <author xml:space="preserve"> </author>
  </authors>
  <commentList>
    <comment ref="B1" authorId="0">
      <text>
        <r>
          <rPr>
            <sz val="11"/>
            <color indexed="81"/>
            <rFont val="ＭＳ Ｐゴシック"/>
          </rPr>
          <t>上半期執行状況公表より</t>
        </r>
      </text>
    </comment>
  </commentList>
</comments>
</file>

<file path=xl/comments2.xml><?xml version="1.0" encoding="utf-8"?>
<comments xmlns="http://schemas.openxmlformats.org/spreadsheetml/2006/main">
  <authors>
    <author>佐久間 貴</author>
  </authors>
  <commentList>
    <comment ref="K9" authorId="0">
      <text>
        <r>
          <rPr>
            <sz val="9"/>
            <color auto="1"/>
            <rFont val="ＭＳ Ｐゴシック"/>
          </rPr>
          <t xml:space="preserve">毎月　年度末に変更申請
</t>
        </r>
      </text>
    </comment>
    <comment ref="L14" authorId="0">
      <text>
        <r>
          <rPr>
            <sz val="9"/>
            <color auto="1"/>
            <rFont val="ＭＳ Ｐゴシック"/>
          </rPr>
          <t xml:space="preserve">＋0.1％
</t>
        </r>
      </text>
    </comment>
    <comment ref="N33" authorId="0">
      <text>
        <r>
          <rPr>
            <sz val="9"/>
            <color auto="1"/>
            <rFont val="ＭＳ Ｐゴシック"/>
          </rPr>
          <t xml:space="preserve">▲1.2％
</t>
        </r>
      </text>
    </comment>
  </commentList>
</comments>
</file>

<file path=xl/comments3.xml><?xml version="1.0" encoding="utf-8"?>
<comments xmlns="http://schemas.openxmlformats.org/spreadsheetml/2006/main">
  <authors>
    <author>佐久間 貴</author>
  </authors>
  <commentList>
    <comment ref="K8" authorId="0">
      <text>
        <r>
          <rPr>
            <sz val="9"/>
            <color auto="1"/>
            <rFont val="ＭＳ Ｐゴシック"/>
          </rPr>
          <t xml:space="preserve">各期納入ための未済　2期／7期まで収入
①8/31、②9/30、③10/31、④11/30、⑤12/26
⑥1/31、⑦2/28
</t>
        </r>
      </text>
    </comment>
    <comment ref="L12" authorId="0">
      <text>
        <r>
          <rPr>
            <sz val="9"/>
            <color auto="1"/>
            <rFont val="ＭＳ Ｐゴシック"/>
          </rPr>
          <t xml:space="preserve">▲1.0％
</t>
        </r>
      </text>
    </comment>
    <comment ref="N27" authorId="0">
      <text>
        <r>
          <rPr>
            <sz val="9"/>
            <color auto="1"/>
            <rFont val="ＭＳ Ｐゴシック"/>
          </rPr>
          <t xml:space="preserve">▲5.8％
</t>
        </r>
      </text>
    </comment>
  </commentList>
</comments>
</file>

<file path=xl/comments4.xml><?xml version="1.0" encoding="utf-8"?>
<comments xmlns="http://schemas.openxmlformats.org/spreadsheetml/2006/main">
  <authors>
    <author>佐久間 貴</author>
  </authors>
  <commentList>
    <comment ref="K11" authorId="0">
      <text>
        <r>
          <rPr>
            <sz val="9"/>
            <color auto="1"/>
            <rFont val="ＭＳ Ｐゴシック"/>
          </rPr>
          <t xml:space="preserve">各期毎請求
</t>
        </r>
      </text>
    </comment>
    <comment ref="K10" authorId="0">
      <text>
        <r>
          <rPr>
            <sz val="9"/>
            <color auto="1"/>
            <rFont val="ＭＳ Ｐゴシック"/>
          </rPr>
          <t xml:space="preserve">都度請求
</t>
        </r>
      </text>
    </comment>
    <comment ref="K12" authorId="0">
      <text>
        <r>
          <rPr>
            <sz val="9"/>
            <color auto="1"/>
            <rFont val="ＭＳ Ｐゴシック"/>
          </rPr>
          <t xml:space="preserve">都度請求
</t>
        </r>
      </text>
    </comment>
    <comment ref="L17" authorId="0">
      <text>
        <r>
          <rPr>
            <sz val="9"/>
            <color auto="1"/>
            <rFont val="ＭＳ Ｐゴシック"/>
          </rPr>
          <t xml:space="preserve">＋2.6％
</t>
        </r>
      </text>
    </comment>
    <comment ref="N36" authorId="0">
      <text>
        <r>
          <rPr>
            <sz val="9"/>
            <color auto="1"/>
            <rFont val="ＭＳ Ｐゴシック"/>
          </rPr>
          <t xml:space="preserve">＋0.5％
</t>
        </r>
      </text>
    </comment>
    <comment ref="L29" authorId="0">
      <text>
        <r>
          <rPr>
            <sz val="9"/>
            <color auto="1"/>
            <rFont val="ＭＳ Ｐゴシック"/>
          </rPr>
          <t xml:space="preserve">毎月支払
</t>
        </r>
      </text>
    </comment>
    <comment ref="K9" authorId="0">
      <text>
        <r>
          <rPr>
            <sz val="9"/>
            <color auto="1"/>
            <rFont val="ＭＳ Ｐゴシック"/>
          </rPr>
          <t xml:space="preserve">都度請求
</t>
        </r>
      </text>
    </comment>
    <comment ref="K8" authorId="0">
      <text>
        <r>
          <rPr>
            <sz val="9"/>
            <color auto="1"/>
            <rFont val="ＭＳ Ｐゴシック"/>
          </rPr>
          <t xml:space="preserve">納期（8月～毎月）によるための未済　3期／9期まで収入
①8/1、②8/31、③9/30、④10/31、⑤11/30、⑥12/26
⑦1/31、⑧2/28、⑨3/31
</t>
        </r>
      </text>
    </comment>
  </commentList>
</comments>
</file>

<file path=xl/comments5.xml><?xml version="1.0" encoding="utf-8"?>
<comments xmlns="http://schemas.openxmlformats.org/spreadsheetml/2006/main">
  <authors>
    <author>佐久間 貴</author>
  </authors>
  <commentList>
    <comment ref="I9" authorId="0">
      <text>
        <r>
          <rPr>
            <sz val="9"/>
            <color auto="1"/>
            <rFont val="ＭＳ Ｐゴシック"/>
          </rPr>
          <t xml:space="preserve">年度末
</t>
        </r>
      </text>
    </comment>
    <comment ref="I10" authorId="0">
      <text>
        <r>
          <rPr>
            <sz val="9"/>
            <color auto="1"/>
            <rFont val="ＭＳ Ｐゴシック"/>
          </rPr>
          <t xml:space="preserve">年度末
</t>
        </r>
      </text>
    </comment>
    <comment ref="I11" authorId="0">
      <text>
        <r>
          <rPr>
            <sz val="9"/>
            <color auto="1"/>
            <rFont val="ＭＳ Ｐゴシック"/>
          </rPr>
          <t xml:space="preserve">年度末
</t>
        </r>
      </text>
    </comment>
    <comment ref="I12" authorId="0">
      <text>
        <r>
          <rPr>
            <sz val="9"/>
            <color auto="1"/>
            <rFont val="ＭＳ Ｐゴシック"/>
          </rPr>
          <t xml:space="preserve">年度末
</t>
        </r>
      </text>
    </comment>
    <comment ref="L14" authorId="0">
      <text>
        <r>
          <rPr>
            <sz val="9"/>
            <color auto="1"/>
            <rFont val="ＭＳ Ｐゴシック"/>
          </rPr>
          <t xml:space="preserve">▲0.6％
</t>
        </r>
      </text>
    </comment>
    <comment ref="N28" authorId="0">
      <text>
        <r>
          <rPr>
            <sz val="9"/>
            <color auto="1"/>
            <rFont val="ＭＳ Ｐゴシック"/>
          </rPr>
          <t xml:space="preserve">＋1.3％
</t>
        </r>
      </text>
    </comment>
  </commentList>
</comments>
</file>

<file path=xl/comments6.xml><?xml version="1.0" encoding="utf-8"?>
<comments xmlns="http://schemas.openxmlformats.org/spreadsheetml/2006/main">
  <authors>
    <author>佐久間 貴</author>
  </authors>
  <commentList>
    <comment ref="L12" authorId="0">
      <text>
        <r>
          <rPr>
            <sz val="9"/>
            <color auto="1"/>
            <rFont val="ＭＳ Ｐゴシック"/>
          </rPr>
          <t xml:space="preserve">＋1.8％
</t>
        </r>
      </text>
    </comment>
    <comment ref="N26" authorId="0">
      <text>
        <r>
          <rPr>
            <sz val="9"/>
            <color auto="1"/>
            <rFont val="ＭＳ Ｐゴシック"/>
          </rPr>
          <t xml:space="preserve">＋4.5％
</t>
        </r>
      </text>
    </comment>
  </commentList>
</comments>
</file>

<file path=xl/sharedStrings.xml><?xml version="1.0" encoding="utf-8"?>
<sst xmlns="http://schemas.openxmlformats.org/spreadsheetml/2006/main" xmlns:r="http://schemas.openxmlformats.org/officeDocument/2006/relationships" count="337" uniqueCount="337">
  <si>
    <t>予算現額</t>
    <rPh sb="0" eb="2">
      <t>ヨサン</t>
    </rPh>
    <rPh sb="2" eb="3">
      <t>ゲン</t>
    </rPh>
    <rPh sb="3" eb="4">
      <t>ガク</t>
    </rPh>
    <phoneticPr fontId="42"/>
  </si>
  <si>
    <t>予算対比額</t>
    <rPh sb="0" eb="2">
      <t>ヨサン</t>
    </rPh>
    <rPh sb="2" eb="4">
      <t>タイヒ</t>
    </rPh>
    <rPh sb="4" eb="5">
      <t>ガク</t>
    </rPh>
    <phoneticPr fontId="20"/>
  </si>
  <si>
    <t>特別会計総括</t>
    <rPh sb="0" eb="2">
      <t>とくべつ</t>
    </rPh>
    <rPh sb="2" eb="4">
      <t>かいけい</t>
    </rPh>
    <rPh sb="4" eb="6">
      <t>そうかつ</t>
    </rPh>
    <phoneticPr fontId="34" type="Hiragana"/>
  </si>
  <si>
    <t>事故繰越
繰越額</t>
    <rPh sb="0" eb="2">
      <t>ジコ</t>
    </rPh>
    <rPh sb="2" eb="4">
      <t>クリコシ</t>
    </rPh>
    <rPh sb="5" eb="8">
      <t>クリコシガク</t>
    </rPh>
    <phoneticPr fontId="20"/>
  </si>
  <si>
    <t>資料-１</t>
    <rPh sb="0" eb="2">
      <t>シリョウ</t>
    </rPh>
    <phoneticPr fontId="20"/>
  </si>
  <si>
    <t>8.2.3.3</t>
  </si>
  <si>
    <t>　※　調定額、収入額、支出負担行為額、支出額の計数については、四捨五入によるものなので実合計とは合致しないものがあります。</t>
    <rPh sb="3" eb="4">
      <t>チョウ</t>
    </rPh>
    <rPh sb="4" eb="5">
      <t>テイ</t>
    </rPh>
    <rPh sb="5" eb="6">
      <t>ガク</t>
    </rPh>
    <rPh sb="7" eb="9">
      <t>シュウニュウ</t>
    </rPh>
    <rPh sb="9" eb="10">
      <t>ガク</t>
    </rPh>
    <rPh sb="11" eb="13">
      <t>シシュツ</t>
    </rPh>
    <rPh sb="13" eb="15">
      <t>フタン</t>
    </rPh>
    <rPh sb="15" eb="17">
      <t>コウイ</t>
    </rPh>
    <rPh sb="17" eb="18">
      <t>ガク</t>
    </rPh>
    <rPh sb="19" eb="21">
      <t>シシュツ</t>
    </rPh>
    <rPh sb="21" eb="22">
      <t>ガク</t>
    </rPh>
    <rPh sb="23" eb="25">
      <t>ケイスウ</t>
    </rPh>
    <rPh sb="31" eb="35">
      <t>シシャゴニュウ</t>
    </rPh>
    <rPh sb="43" eb="44">
      <t>ジツ</t>
    </rPh>
    <rPh sb="44" eb="46">
      <t>ゴウケイ</t>
    </rPh>
    <rPh sb="48" eb="50">
      <t>ガッチ</t>
    </rPh>
    <phoneticPr fontId="20"/>
  </si>
  <si>
    <t>（参考）Ｒ6上半期収入率</t>
    <rPh sb="1" eb="3">
      <t>サンコウ</t>
    </rPh>
    <rPh sb="9" eb="11">
      <t>シュウニュウ</t>
    </rPh>
    <rPh sb="11" eb="12">
      <t>リツ</t>
    </rPh>
    <phoneticPr fontId="20"/>
  </si>
  <si>
    <t>　歳　入</t>
    <rPh sb="1" eb="2">
      <t>トシ</t>
    </rPh>
    <rPh sb="3" eb="4">
      <t>イリ</t>
    </rPh>
    <phoneticPr fontId="20"/>
  </si>
  <si>
    <t>C/A</t>
  </si>
  <si>
    <t>地方特例交付金</t>
  </si>
  <si>
    <t>単位：千円</t>
  </si>
  <si>
    <t>繰入金</t>
  </si>
  <si>
    <t>B’</t>
  </si>
  <si>
    <t>積立金</t>
  </si>
  <si>
    <t>歳入</t>
    <rPh sb="0" eb="2">
      <t>サイニュウ</t>
    </rPh>
    <phoneticPr fontId="20"/>
  </si>
  <si>
    <t>支出負担行為額</t>
    <rPh sb="0" eb="2">
      <t>シシュツ</t>
    </rPh>
    <rPh sb="2" eb="4">
      <t>フタン</t>
    </rPh>
    <rPh sb="4" eb="6">
      <t>コウイ</t>
    </rPh>
    <rPh sb="6" eb="7">
      <t>ガク</t>
    </rPh>
    <phoneticPr fontId="20"/>
  </si>
  <si>
    <t>款</t>
    <rPh sb="0" eb="1">
      <t>カン</t>
    </rPh>
    <phoneticPr fontId="20"/>
  </si>
  <si>
    <t>出資による権利</t>
    <rPh sb="0" eb="2">
      <t>シュッシ</t>
    </rPh>
    <rPh sb="5" eb="7">
      <t>ケンリ</t>
    </rPh>
    <phoneticPr fontId="20"/>
  </si>
  <si>
    <t>繰入金</t>
    <rPh sb="0" eb="2">
      <t>クリイレ</t>
    </rPh>
    <rPh sb="2" eb="3">
      <t>キン</t>
    </rPh>
    <phoneticPr fontId="20"/>
  </si>
  <si>
    <t>一般会計</t>
    <rPh sb="0" eb="2">
      <t>イッパン</t>
    </rPh>
    <rPh sb="2" eb="4">
      <t>カイケイ</t>
    </rPh>
    <phoneticPr fontId="20"/>
  </si>
  <si>
    <t>列</t>
    <rPh sb="0" eb="1">
      <t>レツ</t>
    </rPh>
    <phoneticPr fontId="20"/>
  </si>
  <si>
    <t>科目</t>
    <rPh sb="0" eb="2">
      <t>カモク</t>
    </rPh>
    <phoneticPr fontId="20"/>
  </si>
  <si>
    <t>下半期　　　　　　運用状況</t>
    <rPh sb="0" eb="3">
      <t>シモハンキ</t>
    </rPh>
    <rPh sb="9" eb="11">
      <t>ウンヨウ</t>
    </rPh>
    <rPh sb="11" eb="13">
      <t>ジョウキョウ</t>
    </rPh>
    <phoneticPr fontId="20"/>
  </si>
  <si>
    <t>厚生福祉債</t>
    <rPh sb="0" eb="2">
      <t>コウセイ</t>
    </rPh>
    <rPh sb="2" eb="4">
      <t>フクシ</t>
    </rPh>
    <rPh sb="4" eb="5">
      <t>サイ</t>
    </rPh>
    <phoneticPr fontId="20"/>
  </si>
  <si>
    <t>収入率　％</t>
    <rPh sb="0" eb="2">
      <t>シュウニュウ</t>
    </rPh>
    <rPh sb="2" eb="3">
      <t>リツ</t>
    </rPh>
    <phoneticPr fontId="20"/>
  </si>
  <si>
    <t>町税</t>
  </si>
  <si>
    <t>土木債</t>
    <rPh sb="0" eb="2">
      <t>ドボク</t>
    </rPh>
    <rPh sb="2" eb="3">
      <t>サイ</t>
    </rPh>
    <phoneticPr fontId="20"/>
  </si>
  <si>
    <t>予算現額</t>
    <rPh sb="0" eb="2">
      <t>ヨサン</t>
    </rPh>
    <rPh sb="2" eb="3">
      <t>ウツツ</t>
    </rPh>
    <rPh sb="3" eb="4">
      <t>ガク</t>
    </rPh>
    <phoneticPr fontId="20"/>
  </si>
  <si>
    <t>調定額</t>
    <rPh sb="0" eb="2">
      <t>チョウテイ</t>
    </rPh>
    <rPh sb="2" eb="3">
      <t>ガク</t>
    </rPh>
    <phoneticPr fontId="20"/>
  </si>
  <si>
    <t>収入額</t>
    <rPh sb="0" eb="3">
      <t>シュウニュウガク</t>
    </rPh>
    <phoneticPr fontId="20"/>
  </si>
  <si>
    <t>備考　○収入未済額
・国民健康保険税（１－８）　現年分：148,808千円（納期未到来等）
・県支出金（３－８）　保険給付費等普通交付金670,105千円</t>
    <rPh sb="0" eb="2">
      <t>ビコウ</t>
    </rPh>
    <rPh sb="4" eb="6">
      <t>シュウニュウ</t>
    </rPh>
    <rPh sb="6" eb="8">
      <t>ミサイ</t>
    </rPh>
    <rPh sb="8" eb="9">
      <t>ガク</t>
    </rPh>
    <rPh sb="11" eb="13">
      <t>コクミン</t>
    </rPh>
    <rPh sb="13" eb="15">
      <t>ケンコウ</t>
    </rPh>
    <rPh sb="15" eb="18">
      <t>ホケンゼイ</t>
    </rPh>
    <rPh sb="24" eb="26">
      <t>ゲンネン</t>
    </rPh>
    <rPh sb="26" eb="27">
      <t>ブン</t>
    </rPh>
    <rPh sb="35" eb="37">
      <t>センエン</t>
    </rPh>
    <rPh sb="38" eb="40">
      <t>ノウキ</t>
    </rPh>
    <rPh sb="40" eb="41">
      <t>ミ</t>
    </rPh>
    <rPh sb="41" eb="43">
      <t>トウライ</t>
    </rPh>
    <rPh sb="43" eb="44">
      <t>トウ</t>
    </rPh>
    <rPh sb="47" eb="48">
      <t>ケン</t>
    </rPh>
    <rPh sb="48" eb="51">
      <t>シシュツキン</t>
    </rPh>
    <rPh sb="63" eb="65">
      <t>フツウ</t>
    </rPh>
    <phoneticPr fontId="20"/>
  </si>
  <si>
    <t>不動産</t>
    <rPh sb="0" eb="3">
      <t>フドウサン</t>
    </rPh>
    <phoneticPr fontId="20"/>
  </si>
  <si>
    <t>病院事業基金　計</t>
    <rPh sb="0" eb="2">
      <t>ビョウイン</t>
    </rPh>
    <rPh sb="7" eb="8">
      <t>ケイ</t>
    </rPh>
    <phoneticPr fontId="20"/>
  </si>
  <si>
    <t>収入未済額</t>
    <rPh sb="0" eb="2">
      <t>シュウニュウ</t>
    </rPh>
    <rPh sb="2" eb="5">
      <t>ミサイガク</t>
    </rPh>
    <phoneticPr fontId="20"/>
  </si>
  <si>
    <t>備考
(今後の執行見込み／行－列）</t>
    <rPh sb="0" eb="2">
      <t>ビコウ</t>
    </rPh>
    <rPh sb="4" eb="6">
      <t>コンゴ</t>
    </rPh>
    <rPh sb="7" eb="9">
      <t>シッコウ</t>
    </rPh>
    <rPh sb="9" eb="11">
      <t>ミコ</t>
    </rPh>
    <rPh sb="13" eb="14">
      <t>ギョウ</t>
    </rPh>
    <rPh sb="15" eb="16">
      <t>レツ</t>
    </rPh>
    <phoneticPr fontId="20"/>
  </si>
  <si>
    <t>商工債</t>
    <rPh sb="0" eb="2">
      <t>ショウコウ</t>
    </rPh>
    <rPh sb="2" eb="3">
      <t>サイ</t>
    </rPh>
    <phoneticPr fontId="20"/>
  </si>
  <si>
    <t>項</t>
    <rPh sb="0" eb="1">
      <t>コウ</t>
    </rPh>
    <phoneticPr fontId="20"/>
  </si>
  <si>
    <t>収入済額</t>
    <rPh sb="0" eb="2">
      <t>シュウニュウ</t>
    </rPh>
    <rPh sb="2" eb="3">
      <t>スミ</t>
    </rPh>
    <phoneticPr fontId="42"/>
  </si>
  <si>
    <t>物　　件</t>
    <rPh sb="0" eb="4">
      <t>ブッケン</t>
    </rPh>
    <phoneticPr fontId="20"/>
  </si>
  <si>
    <t>支出済額</t>
    <rPh sb="0" eb="2">
      <t>シシュツ</t>
    </rPh>
    <rPh sb="2" eb="3">
      <t>スミ</t>
    </rPh>
    <phoneticPr fontId="42"/>
  </si>
  <si>
    <t>名　　称</t>
    <rPh sb="0" eb="1">
      <t>ナ</t>
    </rPh>
    <rPh sb="3" eb="4">
      <t>ショウ</t>
    </rPh>
    <phoneticPr fontId="20"/>
  </si>
  <si>
    <t>地方譲与税</t>
  </si>
  <si>
    <t>繰越事業費</t>
    <rPh sb="0" eb="2">
      <t>クリコ</t>
    </rPh>
    <rPh sb="2" eb="4">
      <t>ジギョウ</t>
    </rPh>
    <rPh sb="4" eb="5">
      <t>ヒ</t>
    </rPh>
    <phoneticPr fontId="20"/>
  </si>
  <si>
    <t>対予算比</t>
    <rPh sb="0" eb="1">
      <t>タイ</t>
    </rPh>
    <rPh sb="1" eb="3">
      <t>ヨサン</t>
    </rPh>
    <rPh sb="3" eb="4">
      <t>ヒ</t>
    </rPh>
    <phoneticPr fontId="20"/>
  </si>
  <si>
    <t>収入未済額</t>
    <rPh sb="0" eb="2">
      <t>シュウニュウ</t>
    </rPh>
    <rPh sb="2" eb="4">
      <t>ミサイ</t>
    </rPh>
    <rPh sb="4" eb="5">
      <t>ガク</t>
    </rPh>
    <phoneticPr fontId="20"/>
  </si>
  <si>
    <t>対調定比</t>
    <rPh sb="0" eb="1">
      <t>タイ</t>
    </rPh>
    <rPh sb="1" eb="3">
      <t>チョウテイ</t>
    </rPh>
    <rPh sb="3" eb="4">
      <t>ヒ</t>
    </rPh>
    <phoneticPr fontId="20"/>
  </si>
  <si>
    <t>Ｂ</t>
  </si>
  <si>
    <t>行</t>
    <rPh sb="0" eb="1">
      <t>ギョウ</t>
    </rPh>
    <phoneticPr fontId="20"/>
  </si>
  <si>
    <t>繰越財源</t>
  </si>
  <si>
    <t>当初予算額</t>
    <rPh sb="0" eb="2">
      <t>トウショ</t>
    </rPh>
    <rPh sb="2" eb="4">
      <t>ヨサン</t>
    </rPh>
    <rPh sb="4" eb="5">
      <t>ガク</t>
    </rPh>
    <phoneticPr fontId="20"/>
  </si>
  <si>
    <t>補正予算額</t>
    <rPh sb="0" eb="2">
      <t>ホセイ</t>
    </rPh>
    <rPh sb="2" eb="4">
      <t>ヨサン</t>
    </rPh>
    <rPh sb="4" eb="5">
      <t>ガク</t>
    </rPh>
    <phoneticPr fontId="20"/>
  </si>
  <si>
    <t>計　Ａ</t>
    <rPh sb="0" eb="1">
      <t>ケイ</t>
    </rPh>
    <phoneticPr fontId="20"/>
  </si>
  <si>
    <t>水道事業債</t>
    <rPh sb="0" eb="2">
      <t>スイドウ</t>
    </rPh>
    <rPh sb="2" eb="4">
      <t>ジギョウ</t>
    </rPh>
    <rPh sb="4" eb="5">
      <t>サイ</t>
    </rPh>
    <phoneticPr fontId="20"/>
  </si>
  <si>
    <t>総務債</t>
    <rPh sb="0" eb="2">
      <t>ソウム</t>
    </rPh>
    <rPh sb="2" eb="3">
      <t>サイ</t>
    </rPh>
    <phoneticPr fontId="20"/>
  </si>
  <si>
    <t>交通安全対策特別交付金</t>
  </si>
  <si>
    <t>国民健康保険事業費納付金</t>
    <rPh sb="0" eb="2">
      <t>コクミン</t>
    </rPh>
    <rPh sb="2" eb="4">
      <t>ケンコウ</t>
    </rPh>
    <rPh sb="4" eb="6">
      <t>ホケン</t>
    </rPh>
    <rPh sb="6" eb="9">
      <t>ジギョウヒ</t>
    </rPh>
    <rPh sb="9" eb="12">
      <t>ノウフキン</t>
    </rPh>
    <phoneticPr fontId="20"/>
  </si>
  <si>
    <t>　歳　出</t>
    <rPh sb="1" eb="2">
      <t>トシ</t>
    </rPh>
    <rPh sb="3" eb="4">
      <t>デ</t>
    </rPh>
    <phoneticPr fontId="20"/>
  </si>
  <si>
    <t>町債</t>
  </si>
  <si>
    <t>収入額比較</t>
    <rPh sb="0" eb="2">
      <t>シュウニュウ</t>
    </rPh>
    <rPh sb="2" eb="3">
      <t>ガク</t>
    </rPh>
    <rPh sb="3" eb="5">
      <t>ヒカク</t>
    </rPh>
    <phoneticPr fontId="20"/>
  </si>
  <si>
    <t>繰越金</t>
  </si>
  <si>
    <t>Ｃ</t>
  </si>
  <si>
    <t>収入率比較</t>
    <rPh sb="0" eb="2">
      <t>シュウニュウ</t>
    </rPh>
    <rPh sb="2" eb="3">
      <t>リツ</t>
    </rPh>
    <rPh sb="3" eb="5">
      <t>ヒカク</t>
    </rPh>
    <phoneticPr fontId="20"/>
  </si>
  <si>
    <t>重点支援地方交付金
   子育て応援給付金事業</t>
    <rPh sb="0" eb="2">
      <t>じゅうてん</t>
    </rPh>
    <rPh sb="2" eb="4">
      <t>しえん</t>
    </rPh>
    <rPh sb="4" eb="6">
      <t>ちほう</t>
    </rPh>
    <rPh sb="6" eb="9">
      <t>こうふきん</t>
    </rPh>
    <rPh sb="13" eb="15">
      <t>こそだ</t>
    </rPh>
    <rPh sb="16" eb="18">
      <t>おうえん</t>
    </rPh>
    <rPh sb="18" eb="21">
      <t>きゅうふきん</t>
    </rPh>
    <rPh sb="21" eb="23">
      <t>じぎょう</t>
    </rPh>
    <phoneticPr fontId="43" type="Hiragana"/>
  </si>
  <si>
    <t>Ａ－Ｃ</t>
  </si>
  <si>
    <t>寄附金</t>
  </si>
  <si>
    <t>B - C</t>
  </si>
  <si>
    <t>C/B</t>
  </si>
  <si>
    <t>国保会計</t>
    <rPh sb="0" eb="2">
      <t>コクホ</t>
    </rPh>
    <rPh sb="2" eb="4">
      <t>カイケイ</t>
    </rPh>
    <phoneticPr fontId="20"/>
  </si>
  <si>
    <t>配当済額計</t>
    <rPh sb="0" eb="2">
      <t>ハイトウ</t>
    </rPh>
    <rPh sb="2" eb="3">
      <t>スミ</t>
    </rPh>
    <rPh sb="3" eb="4">
      <t>ガク</t>
    </rPh>
    <rPh sb="4" eb="5">
      <t>ケイ</t>
    </rPh>
    <phoneticPr fontId="20"/>
  </si>
  <si>
    <t>A’</t>
  </si>
  <si>
    <t>利子割交付金</t>
  </si>
  <si>
    <t>三春駅歩道橋補修事業</t>
    <rPh sb="0" eb="2">
      <t>みはる</t>
    </rPh>
    <rPh sb="2" eb="3">
      <t>えき</t>
    </rPh>
    <rPh sb="3" eb="6">
      <t>ほどうきょう</t>
    </rPh>
    <rPh sb="6" eb="8">
      <t>ほしゅう</t>
    </rPh>
    <rPh sb="8" eb="10">
      <t>じぎょう</t>
    </rPh>
    <phoneticPr fontId="43" type="Hiragana"/>
  </si>
  <si>
    <t>B’/A’</t>
  </si>
  <si>
    <t>分担金及び負担金</t>
  </si>
  <si>
    <t>配当割交付金</t>
  </si>
  <si>
    <t>財産収入</t>
  </si>
  <si>
    <t>株式等譲渡所得割交付金</t>
  </si>
  <si>
    <t>法人事業税交付金</t>
    <rPh sb="0" eb="2">
      <t>ホウジン</t>
    </rPh>
    <rPh sb="2" eb="5">
      <t>ジギョウゼイ</t>
    </rPh>
    <rPh sb="5" eb="8">
      <t>コウフキン</t>
    </rPh>
    <phoneticPr fontId="20"/>
  </si>
  <si>
    <t>使用料及び手数料</t>
    <rPh sb="0" eb="3">
      <t>シヨウリョウ</t>
    </rPh>
    <rPh sb="3" eb="4">
      <t>オヨ</t>
    </rPh>
    <rPh sb="5" eb="8">
      <t>テスウリョウ</t>
    </rPh>
    <phoneticPr fontId="20"/>
  </si>
  <si>
    <t>環境性能割交付金</t>
    <rPh sb="0" eb="2">
      <t>カンキョウ</t>
    </rPh>
    <rPh sb="2" eb="4">
      <t>セイノウ</t>
    </rPh>
    <rPh sb="4" eb="5">
      <t>ワリ</t>
    </rPh>
    <rPh sb="5" eb="8">
      <t>コウフキン</t>
    </rPh>
    <phoneticPr fontId="20"/>
  </si>
  <si>
    <t>7.1.1.2</t>
  </si>
  <si>
    <t>地方消費税交付金</t>
  </si>
  <si>
    <t>基金積立金</t>
  </si>
  <si>
    <t>4.2.2.1</t>
  </si>
  <si>
    <t>国庫支出金</t>
  </si>
  <si>
    <t>地方交付税</t>
  </si>
  <si>
    <t>消防債</t>
    <rPh sb="0" eb="2">
      <t>ショウボウ</t>
    </rPh>
    <rPh sb="2" eb="3">
      <t>サイ</t>
    </rPh>
    <phoneticPr fontId="20"/>
  </si>
  <si>
    <t>使用料及び手数料</t>
  </si>
  <si>
    <t>県支出金</t>
  </si>
  <si>
    <t>執行済額B'</t>
    <rPh sb="0" eb="2">
      <t>シッコウ</t>
    </rPh>
    <rPh sb="2" eb="3">
      <t>ズ</t>
    </rPh>
    <rPh sb="3" eb="4">
      <t>ガク</t>
    </rPh>
    <phoneticPr fontId="20"/>
  </si>
  <si>
    <t>諸収入</t>
  </si>
  <si>
    <t>普通財産</t>
    <rPh sb="0" eb="2">
      <t>フツウ</t>
    </rPh>
    <rPh sb="2" eb="4">
      <t>ザイサン</t>
    </rPh>
    <phoneticPr fontId="20"/>
  </si>
  <si>
    <t>合計</t>
    <rPh sb="0" eb="2">
      <t>ゴウケイ</t>
    </rPh>
    <phoneticPr fontId="20"/>
  </si>
  <si>
    <t>※収入未済額が△の場合は、調定額を収入額にあわせる。</t>
    <rPh sb="1" eb="3">
      <t>シュウニュウ</t>
    </rPh>
    <rPh sb="3" eb="5">
      <t>ミサイ</t>
    </rPh>
    <rPh sb="5" eb="6">
      <t>ガク</t>
    </rPh>
    <rPh sb="9" eb="11">
      <t>バアイ</t>
    </rPh>
    <rPh sb="13" eb="16">
      <t>チョウテイガク</t>
    </rPh>
    <rPh sb="17" eb="19">
      <t>シュウニュウ</t>
    </rPh>
    <rPh sb="19" eb="20">
      <t>ガク</t>
    </rPh>
    <phoneticPr fontId="20"/>
  </si>
  <si>
    <t>　水道事業経営安定基金（債権）</t>
    <rPh sb="3" eb="5">
      <t>ジギョウ</t>
    </rPh>
    <rPh sb="5" eb="7">
      <t>ケイエイ</t>
    </rPh>
    <rPh sb="12" eb="14">
      <t>サイケン</t>
    </rPh>
    <phoneticPr fontId="20"/>
  </si>
  <si>
    <t>単位：千円</t>
    <rPh sb="0" eb="2">
      <t>タンイ</t>
    </rPh>
    <rPh sb="3" eb="5">
      <t>センエン</t>
    </rPh>
    <phoneticPr fontId="20"/>
  </si>
  <si>
    <t>支出済額</t>
    <rPh sb="0" eb="2">
      <t>シシュツ</t>
    </rPh>
    <rPh sb="2" eb="3">
      <t>ズ</t>
    </rPh>
    <rPh sb="3" eb="4">
      <t>ガク</t>
    </rPh>
    <phoneticPr fontId="20"/>
  </si>
  <si>
    <t>配当残額</t>
    <rPh sb="0" eb="2">
      <t>ハイトウ</t>
    </rPh>
    <rPh sb="2" eb="3">
      <t>ザン</t>
    </rPh>
    <rPh sb="3" eb="4">
      <t>ガク</t>
    </rPh>
    <phoneticPr fontId="20"/>
  </si>
  <si>
    <t>予算残額</t>
    <rPh sb="0" eb="2">
      <t>ヨサン</t>
    </rPh>
    <rPh sb="2" eb="4">
      <t>ザンガク</t>
    </rPh>
    <phoneticPr fontId="20"/>
  </si>
  <si>
    <t>執行率　％</t>
    <rPh sb="0" eb="2">
      <t>シッコウ</t>
    </rPh>
    <rPh sb="2" eb="3">
      <t>リツ</t>
    </rPh>
    <phoneticPr fontId="20"/>
  </si>
  <si>
    <t>備考
(今後の執行見込み/行-列）</t>
    <rPh sb="0" eb="2">
      <t>ビコウ</t>
    </rPh>
    <rPh sb="4" eb="6">
      <t>コンゴ</t>
    </rPh>
    <rPh sb="7" eb="9">
      <t>シッコウ</t>
    </rPh>
    <rPh sb="9" eb="11">
      <t>ミコ</t>
    </rPh>
    <rPh sb="13" eb="14">
      <t>ギョウ</t>
    </rPh>
    <rPh sb="15" eb="16">
      <t>レツ</t>
    </rPh>
    <phoneticPr fontId="20"/>
  </si>
  <si>
    <t>配当済額</t>
    <rPh sb="0" eb="2">
      <t>ハイトウ</t>
    </rPh>
    <rPh sb="2" eb="3">
      <t>ズ</t>
    </rPh>
    <rPh sb="3" eb="4">
      <t>ガク</t>
    </rPh>
    <phoneticPr fontId="20"/>
  </si>
  <si>
    <t>補正予算</t>
  </si>
  <si>
    <t>支払基金交付金</t>
  </si>
  <si>
    <t>繰越額</t>
    <rPh sb="0" eb="2">
      <t>クリコシ</t>
    </rPh>
    <rPh sb="2" eb="3">
      <t>ガク</t>
    </rPh>
    <phoneticPr fontId="20"/>
  </si>
  <si>
    <t>流用充当額</t>
    <rPh sb="0" eb="2">
      <t>リュウヨウ</t>
    </rPh>
    <rPh sb="2" eb="4">
      <t>ジュウトウ</t>
    </rPh>
    <rPh sb="4" eb="5">
      <t>ガク</t>
    </rPh>
    <phoneticPr fontId="20"/>
  </si>
  <si>
    <t>A - B</t>
  </si>
  <si>
    <t>A - C</t>
  </si>
  <si>
    <t>B/A</t>
  </si>
  <si>
    <t>議会費</t>
  </si>
  <si>
    <t>総務費</t>
  </si>
  <si>
    <t>減収補てん債</t>
    <rPh sb="0" eb="2">
      <t>ゲンシュウ</t>
    </rPh>
    <rPh sb="2" eb="3">
      <t>ホ</t>
    </rPh>
    <rPh sb="5" eb="6">
      <t>サイ</t>
    </rPh>
    <phoneticPr fontId="20"/>
  </si>
  <si>
    <t>民生費</t>
  </si>
  <si>
    <t>衛生費</t>
  </si>
  <si>
    <t>労働費</t>
  </si>
  <si>
    <t>農林水産業費</t>
  </si>
  <si>
    <t>翌年度
繰越額</t>
    <rPh sb="0" eb="3">
      <t>ヨクネンド</t>
    </rPh>
    <phoneticPr fontId="20"/>
  </si>
  <si>
    <t>商工費</t>
  </si>
  <si>
    <t>土木費</t>
  </si>
  <si>
    <t>消防費</t>
  </si>
  <si>
    <t>令和７年度９月末</t>
    <rPh sb="0" eb="2">
      <t>レイワ</t>
    </rPh>
    <rPh sb="3" eb="5">
      <t>ネンド</t>
    </rPh>
    <rPh sb="6" eb="7">
      <t>ガツ</t>
    </rPh>
    <rPh sb="7" eb="8">
      <t>スエ</t>
    </rPh>
    <phoneticPr fontId="20"/>
  </si>
  <si>
    <t>教育費</t>
  </si>
  <si>
    <t>災害復旧費</t>
  </si>
  <si>
    <t>公債費</t>
  </si>
  <si>
    <t>諸支出金</t>
  </si>
  <si>
    <t>支出済</t>
    <rPh sb="0" eb="2">
      <t>シシュツ</t>
    </rPh>
    <rPh sb="2" eb="3">
      <t>スミ</t>
    </rPh>
    <phoneticPr fontId="20"/>
  </si>
  <si>
    <t>予備費</t>
  </si>
  <si>
    <t>国民健康保険特別会計</t>
    <rPh sb="0" eb="2">
      <t>コクミン</t>
    </rPh>
    <rPh sb="2" eb="4">
      <t>ケンコウ</t>
    </rPh>
    <rPh sb="4" eb="6">
      <t>ホケン</t>
    </rPh>
    <rPh sb="6" eb="8">
      <t>トクベツ</t>
    </rPh>
    <rPh sb="8" eb="10">
      <t>カイケイ</t>
    </rPh>
    <phoneticPr fontId="20"/>
  </si>
  <si>
    <t>歳　入</t>
    <rPh sb="0" eb="1">
      <t>トシ</t>
    </rPh>
    <rPh sb="2" eb="3">
      <t>イリ</t>
    </rPh>
    <phoneticPr fontId="20"/>
  </si>
  <si>
    <t>科　　　　　　目</t>
    <rPh sb="0" eb="1">
      <t>カ</t>
    </rPh>
    <rPh sb="7" eb="8">
      <t>メ</t>
    </rPh>
    <phoneticPr fontId="20"/>
  </si>
  <si>
    <t>（単位：千円）</t>
    <rPh sb="1" eb="3">
      <t>タンイ</t>
    </rPh>
    <rPh sb="4" eb="6">
      <t>センエン</t>
    </rPh>
    <phoneticPr fontId="20"/>
  </si>
  <si>
    <t>予　算　現　額</t>
    <rPh sb="0" eb="1">
      <t>ヨ</t>
    </rPh>
    <rPh sb="2" eb="3">
      <t>ザン</t>
    </rPh>
    <rPh sb="4" eb="5">
      <t>ウツツ</t>
    </rPh>
    <rPh sb="6" eb="7">
      <t>ガク</t>
    </rPh>
    <phoneticPr fontId="20"/>
  </si>
  <si>
    <t>調定額</t>
    <rPh sb="0" eb="1">
      <t>チョウ</t>
    </rPh>
    <rPh sb="1" eb="3">
      <t>テイガク</t>
    </rPh>
    <phoneticPr fontId="20"/>
  </si>
  <si>
    <t>予算現額</t>
    <rPh sb="0" eb="2">
      <t>よさん</t>
    </rPh>
    <rPh sb="2" eb="4">
      <t>げんがく</t>
    </rPh>
    <phoneticPr fontId="34" type="Hiragana"/>
  </si>
  <si>
    <t>収入額</t>
    <rPh sb="0" eb="2">
      <t>シュウニュウ</t>
    </rPh>
    <rPh sb="2" eb="3">
      <t>ガク</t>
    </rPh>
    <phoneticPr fontId="20"/>
  </si>
  <si>
    <t>収入率％</t>
    <rPh sb="0" eb="2">
      <t>シュウニュウ</t>
    </rPh>
    <rPh sb="2" eb="3">
      <t>リツ</t>
    </rPh>
    <phoneticPr fontId="20"/>
  </si>
  <si>
    <t>計</t>
    <rPh sb="0" eb="1">
      <t>ケイ</t>
    </rPh>
    <phoneticPr fontId="20"/>
  </si>
  <si>
    <t>対調定比</t>
    <rPh sb="0" eb="1">
      <t>タイ</t>
    </rPh>
    <rPh sb="1" eb="2">
      <t>チョウ</t>
    </rPh>
    <rPh sb="2" eb="3">
      <t>テイ</t>
    </rPh>
    <rPh sb="3" eb="4">
      <t>ヒ</t>
    </rPh>
    <phoneticPr fontId="20"/>
  </si>
  <si>
    <t>県振興基金</t>
    <rPh sb="0" eb="1">
      <t>ケン</t>
    </rPh>
    <rPh sb="1" eb="3">
      <t>シンコウ</t>
    </rPh>
    <rPh sb="3" eb="5">
      <t>キキン</t>
    </rPh>
    <phoneticPr fontId="20"/>
  </si>
  <si>
    <t>Ａ</t>
  </si>
  <si>
    <t>支出(処分)</t>
    <rPh sb="0" eb="2">
      <t>シシュツ</t>
    </rPh>
    <rPh sb="3" eb="5">
      <t>ショブン</t>
    </rPh>
    <phoneticPr fontId="20"/>
  </si>
  <si>
    <t>Ｂ－Ｃ</t>
  </si>
  <si>
    <t>Ｃ/Ａ</t>
  </si>
  <si>
    <t>支出済額</t>
    <rPh sb="0" eb="2">
      <t>シシュツ</t>
    </rPh>
    <rPh sb="2" eb="3">
      <t>スミ</t>
    </rPh>
    <rPh sb="3" eb="4">
      <t>ガク</t>
    </rPh>
    <phoneticPr fontId="20"/>
  </si>
  <si>
    <t>Ｃ/Ｂ</t>
  </si>
  <si>
    <t>国民健康保険税</t>
  </si>
  <si>
    <t>合　　　計</t>
    <rPh sb="0" eb="1">
      <t>ゴウ</t>
    </rPh>
    <rPh sb="4" eb="5">
      <t>ケイ</t>
    </rPh>
    <phoneticPr fontId="20"/>
  </si>
  <si>
    <t>歳　出</t>
    <rPh sb="0" eb="1">
      <t>トシ</t>
    </rPh>
    <rPh sb="2" eb="3">
      <t>デ</t>
    </rPh>
    <phoneticPr fontId="20"/>
  </si>
  <si>
    <t>負担行為額</t>
    <rPh sb="0" eb="2">
      <t>フタン</t>
    </rPh>
    <rPh sb="2" eb="4">
      <t>コウイ</t>
    </rPh>
    <rPh sb="4" eb="5">
      <t>ガク</t>
    </rPh>
    <phoneticPr fontId="20"/>
  </si>
  <si>
    <t>９月末現在高</t>
    <rPh sb="1" eb="2">
      <t>ガツ</t>
    </rPh>
    <rPh sb="2" eb="3">
      <t>マツ</t>
    </rPh>
    <rPh sb="3" eb="5">
      <t>ゲンザイ</t>
    </rPh>
    <rPh sb="5" eb="6">
      <t>タカ</t>
    </rPh>
    <phoneticPr fontId="20"/>
  </si>
  <si>
    <t>無体財産権</t>
    <rPh sb="0" eb="2">
      <t>ムタイ</t>
    </rPh>
    <rPh sb="2" eb="5">
      <t>ザイサンケン</t>
    </rPh>
    <phoneticPr fontId="20"/>
  </si>
  <si>
    <t>Ｂ/Ａ</t>
  </si>
  <si>
    <t>保険給付費</t>
  </si>
  <si>
    <t>土地面積</t>
    <rPh sb="0" eb="2">
      <t>トチ</t>
    </rPh>
    <rPh sb="2" eb="4">
      <t>メンセキ</t>
    </rPh>
    <phoneticPr fontId="20"/>
  </si>
  <si>
    <t>会　計　区　分</t>
    <rPh sb="0" eb="1">
      <t>カイ</t>
    </rPh>
    <rPh sb="2" eb="3">
      <t>ケイ</t>
    </rPh>
    <phoneticPr fontId="20"/>
  </si>
  <si>
    <t>保健事業費</t>
  </si>
  <si>
    <t>臨時税収補てん債</t>
    <rPh sb="0" eb="2">
      <t>リンジ</t>
    </rPh>
    <rPh sb="2" eb="4">
      <t>ゼイシュウ</t>
    </rPh>
    <rPh sb="4" eb="5">
      <t>ホ</t>
    </rPh>
    <rPh sb="7" eb="8">
      <t>サイ</t>
    </rPh>
    <phoneticPr fontId="20"/>
  </si>
  <si>
    <t>後期高齢者医療特別会計</t>
    <rPh sb="0" eb="2">
      <t>コウキ</t>
    </rPh>
    <rPh sb="2" eb="5">
      <t>コウレイシャ</t>
    </rPh>
    <rPh sb="5" eb="7">
      <t>イリョウ</t>
    </rPh>
    <rPh sb="7" eb="9">
      <t>トクベツ</t>
    </rPh>
    <rPh sb="9" eb="11">
      <t>カイケイ</t>
    </rPh>
    <phoneticPr fontId="20"/>
  </si>
  <si>
    <t>1.公有財産</t>
    <rPh sb="2" eb="4">
      <t>コウユウ</t>
    </rPh>
    <rPh sb="4" eb="6">
      <t>ザイサン</t>
    </rPh>
    <phoneticPr fontId="20"/>
  </si>
  <si>
    <t>当初予算</t>
  </si>
  <si>
    <t>備考　 ○配当残額（負担行為未済）
・保険給付費（２－８）　毎月支払：居宅介護サービス給付費297,471千円、地域密着型介護サービス給付費204,333千円、施設介護サービス給付費282,024千円、居宅介護サービス計画給付費42,404千円、介護予防サービス給付費13,188千円等
・地域支援事業（５－８）　毎月支払：介護予防・生活支援サービス事業費26,540千円　等</t>
    <rPh sb="0" eb="2">
      <t>ビコウ</t>
    </rPh>
    <rPh sb="5" eb="7">
      <t>ハイトウ</t>
    </rPh>
    <rPh sb="10" eb="12">
      <t>フタン</t>
    </rPh>
    <rPh sb="12" eb="14">
      <t>コウイ</t>
    </rPh>
    <rPh sb="14" eb="16">
      <t>ミサイ</t>
    </rPh>
    <rPh sb="19" eb="21">
      <t>ホケン</t>
    </rPh>
    <rPh sb="21" eb="24">
      <t>キュウフヒ</t>
    </rPh>
    <rPh sb="30" eb="32">
      <t>マイツキ</t>
    </rPh>
    <rPh sb="32" eb="34">
      <t>シハラ</t>
    </rPh>
    <rPh sb="142" eb="143">
      <t>トウ</t>
    </rPh>
    <rPh sb="145" eb="147">
      <t>チイキ</t>
    </rPh>
    <rPh sb="147" eb="149">
      <t>シエン</t>
    </rPh>
    <rPh sb="149" eb="151">
      <t>ジギョウ</t>
    </rPh>
    <rPh sb="157" eb="159">
      <t>マイツキ</t>
    </rPh>
    <rPh sb="159" eb="161">
      <t>シハラ</t>
    </rPh>
    <rPh sb="184" eb="186">
      <t>センエン</t>
    </rPh>
    <rPh sb="187" eb="188">
      <t>トウ</t>
    </rPh>
    <phoneticPr fontId="20"/>
  </si>
  <si>
    <t>歳　入</t>
    <rPh sb="0" eb="1">
      <t>トシ</t>
    </rPh>
    <rPh sb="2" eb="3">
      <t>イ</t>
    </rPh>
    <phoneticPr fontId="20"/>
  </si>
  <si>
    <t>建物面積</t>
    <rPh sb="0" eb="2">
      <t>タテモノ</t>
    </rPh>
    <rPh sb="2" eb="4">
      <t>メンセキ</t>
    </rPh>
    <phoneticPr fontId="20"/>
  </si>
  <si>
    <t>後期高齢者医療保険料</t>
  </si>
  <si>
    <t>3.2.4.2</t>
  </si>
  <si>
    <t>後期高齢者医療広域
連合納付金</t>
  </si>
  <si>
    <t>介護保険特別会計</t>
    <rPh sb="0" eb="2">
      <t>カイゴ</t>
    </rPh>
    <rPh sb="2" eb="4">
      <t>ホケン</t>
    </rPh>
    <rPh sb="4" eb="6">
      <t>トクベツ</t>
    </rPh>
    <rPh sb="6" eb="8">
      <t>カイケイ</t>
    </rPh>
    <phoneticPr fontId="20"/>
  </si>
  <si>
    <t>保険料</t>
  </si>
  <si>
    <t>財政安定化基金拠出金</t>
  </si>
  <si>
    <t>地域支援事業</t>
  </si>
  <si>
    <t>保健福祉事業費</t>
    <rPh sb="0" eb="2">
      <t>ホケン</t>
    </rPh>
    <rPh sb="2" eb="4">
      <t>フクシ</t>
    </rPh>
    <rPh sb="4" eb="6">
      <t>ジギョウ</t>
    </rPh>
    <rPh sb="6" eb="7">
      <t>ヒ</t>
    </rPh>
    <phoneticPr fontId="20"/>
  </si>
  <si>
    <t>-</t>
  </si>
  <si>
    <t>町営バス事業特別会計</t>
    <rPh sb="0" eb="2">
      <t>チョウエイ</t>
    </rPh>
    <rPh sb="4" eb="6">
      <t>ジギョウ</t>
    </rPh>
    <rPh sb="6" eb="8">
      <t>トクベツ</t>
    </rPh>
    <rPh sb="8" eb="10">
      <t>カイケイ</t>
    </rPh>
    <phoneticPr fontId="20"/>
  </si>
  <si>
    <t>（２）　建物</t>
    <rPh sb="4" eb="6">
      <t>タテモノ</t>
    </rPh>
    <phoneticPr fontId="20"/>
  </si>
  <si>
    <t>国庫支出金</t>
    <rPh sb="0" eb="2">
      <t>コッコ</t>
    </rPh>
    <rPh sb="2" eb="5">
      <t>シシュツキン</t>
    </rPh>
    <phoneticPr fontId="20"/>
  </si>
  <si>
    <t>県支出金</t>
    <rPh sb="0" eb="1">
      <t>ケン</t>
    </rPh>
    <rPh sb="1" eb="4">
      <t>シシュツキン</t>
    </rPh>
    <phoneticPr fontId="20"/>
  </si>
  <si>
    <t>諸収入</t>
    <rPh sb="0" eb="1">
      <t>ショ</t>
    </rPh>
    <rPh sb="1" eb="3">
      <t>シュウニュウ</t>
    </rPh>
    <phoneticPr fontId="20"/>
  </si>
  <si>
    <t>事業費</t>
  </si>
  <si>
    <t>予備費</t>
    <rPh sb="0" eb="3">
      <t>ヨビヒ</t>
    </rPh>
    <phoneticPr fontId="20"/>
  </si>
  <si>
    <t>3.2.1.11</t>
  </si>
  <si>
    <t>放射性物質対策特別会計</t>
    <rPh sb="0" eb="3">
      <t>ホウシャセイ</t>
    </rPh>
    <rPh sb="3" eb="5">
      <t>ブッシツ</t>
    </rPh>
    <rPh sb="5" eb="7">
      <t>タイサク</t>
    </rPh>
    <rPh sb="7" eb="9">
      <t>トクベツ</t>
    </rPh>
    <rPh sb="9" eb="11">
      <t>カイケイ</t>
    </rPh>
    <phoneticPr fontId="20"/>
  </si>
  <si>
    <t>　財政調整基金(現金)</t>
    <rPh sb="8" eb="10">
      <t>ゲンキン</t>
    </rPh>
    <phoneticPr fontId="20"/>
  </si>
  <si>
    <t>令和７年度
９月末現在高</t>
    <rPh sb="0" eb="2">
      <t>レイワ</t>
    </rPh>
    <rPh sb="7" eb="8">
      <t>ガツ</t>
    </rPh>
    <rPh sb="8" eb="9">
      <t>マツ</t>
    </rPh>
    <phoneticPr fontId="20"/>
  </si>
  <si>
    <t>水道事業</t>
  </si>
  <si>
    <t>（庁用車、消防車両等）</t>
    <rPh sb="1" eb="2">
      <t>チョウ</t>
    </rPh>
    <rPh sb="2" eb="3">
      <t>ヨウ</t>
    </rPh>
    <rPh sb="3" eb="4">
      <t>クルマ</t>
    </rPh>
    <rPh sb="5" eb="7">
      <t>ショウボウ</t>
    </rPh>
    <rPh sb="7" eb="9">
      <t>シャリョウ</t>
    </rPh>
    <rPh sb="9" eb="10">
      <t>トウ</t>
    </rPh>
    <phoneticPr fontId="20"/>
  </si>
  <si>
    <t>収入</t>
  </si>
  <si>
    <t>本庁舎</t>
    <rPh sb="0" eb="1">
      <t>ホン</t>
    </rPh>
    <rPh sb="1" eb="3">
      <t>チョウシャ</t>
    </rPh>
    <phoneticPr fontId="20"/>
  </si>
  <si>
    <t>病院事業</t>
  </si>
  <si>
    <t>基金名</t>
    <rPh sb="0" eb="2">
      <t>キキン</t>
    </rPh>
    <rPh sb="2" eb="3">
      <t>メイ</t>
    </rPh>
    <phoneticPr fontId="20"/>
  </si>
  <si>
    <t>上半期運用状況</t>
    <rPh sb="0" eb="3">
      <t>カミハンキ</t>
    </rPh>
    <rPh sb="3" eb="5">
      <t>ウンヨウ</t>
    </rPh>
    <rPh sb="5" eb="7">
      <t>ジョウキョウ</t>
    </rPh>
    <phoneticPr fontId="20"/>
  </si>
  <si>
    <t>支出負担
行為額</t>
    <rPh sb="0" eb="2">
      <t>シシュツ</t>
    </rPh>
    <rPh sb="2" eb="4">
      <t>フタン</t>
    </rPh>
    <rPh sb="5" eb="7">
      <t>コウイ</t>
    </rPh>
    <rPh sb="7" eb="8">
      <t>ガク</t>
    </rPh>
    <phoneticPr fontId="20"/>
  </si>
  <si>
    <t>下半期運用状況</t>
    <rPh sb="0" eb="3">
      <t>シモハンキ</t>
    </rPh>
    <rPh sb="3" eb="5">
      <t>ウンヨウ</t>
    </rPh>
    <rPh sb="5" eb="7">
      <t>ジョウキョウ</t>
    </rPh>
    <phoneticPr fontId="20"/>
  </si>
  <si>
    <t>令和６年度</t>
    <rPh sb="0" eb="2">
      <t>レウィア</t>
    </rPh>
    <rPh sb="3" eb="5">
      <t>ネンド</t>
    </rPh>
    <phoneticPr fontId="20"/>
  </si>
  <si>
    <t>がん撲滅基金</t>
  </si>
  <si>
    <t>末現在高</t>
    <rPh sb="0" eb="1">
      <t>マツ</t>
    </rPh>
    <rPh sb="1" eb="3">
      <t>ゲンザイ</t>
    </rPh>
    <rPh sb="3" eb="4">
      <t>タカ</t>
    </rPh>
    <phoneticPr fontId="20"/>
  </si>
  <si>
    <t>低所得世帯緊急支援事業</t>
    <rPh sb="0" eb="3">
      <t>ていしょとく</t>
    </rPh>
    <rPh sb="3" eb="5">
      <t>せたい</t>
    </rPh>
    <rPh sb="5" eb="7">
      <t>きんきゅう</t>
    </rPh>
    <rPh sb="7" eb="9">
      <t>しえん</t>
    </rPh>
    <rPh sb="9" eb="11">
      <t>じぎょう</t>
    </rPh>
    <phoneticPr fontId="43" type="Hiragana"/>
  </si>
  <si>
    <t>積立額(増）</t>
    <rPh sb="0" eb="2">
      <t>ツミタテ</t>
    </rPh>
    <rPh sb="2" eb="3">
      <t>ガク</t>
    </rPh>
    <rPh sb="4" eb="5">
      <t>ゾウ</t>
    </rPh>
    <phoneticPr fontId="20"/>
  </si>
  <si>
    <t>取崩額(減）</t>
    <rPh sb="0" eb="2">
      <t>トリクズシ</t>
    </rPh>
    <rPh sb="2" eb="3">
      <t>ガク</t>
    </rPh>
    <rPh sb="4" eb="5">
      <t>ゲン</t>
    </rPh>
    <phoneticPr fontId="20"/>
  </si>
  <si>
    <t>森林環境譲与税基金</t>
    <rPh sb="0" eb="2">
      <t>シンリン</t>
    </rPh>
    <rPh sb="2" eb="4">
      <t>カンキョウ</t>
    </rPh>
    <rPh sb="4" eb="7">
      <t>ジョウヨゼイ</t>
    </rPh>
    <rPh sb="7" eb="9">
      <t>キキン</t>
    </rPh>
    <phoneticPr fontId="20"/>
  </si>
  <si>
    <t>減債基金</t>
  </si>
  <si>
    <t>公有施設整備基金</t>
    <rPh sb="0" eb="2">
      <t>コウユウ</t>
    </rPh>
    <rPh sb="2" eb="4">
      <t>シセツ</t>
    </rPh>
    <rPh sb="4" eb="6">
      <t>セイビ</t>
    </rPh>
    <rPh sb="6" eb="8">
      <t>キキン</t>
    </rPh>
    <phoneticPr fontId="20"/>
  </si>
  <si>
    <t>まちづくり基金</t>
  </si>
  <si>
    <t>水と緑とさくらの基金</t>
    <rPh sb="0" eb="1">
      <t>ミズ</t>
    </rPh>
    <rPh sb="2" eb="3">
      <t>ミドリ</t>
    </rPh>
    <rPh sb="8" eb="10">
      <t>キキン</t>
    </rPh>
    <phoneticPr fontId="20"/>
  </si>
  <si>
    <t>令和７年度
９月末
現在高</t>
    <rPh sb="0" eb="2">
      <t>レイワ</t>
    </rPh>
    <rPh sb="7" eb="8">
      <t>ガツ</t>
    </rPh>
    <phoneticPr fontId="20"/>
  </si>
  <si>
    <t>執行済額B</t>
    <rPh sb="0" eb="2">
      <t>シッコウ</t>
    </rPh>
    <rPh sb="2" eb="3">
      <t>スミ</t>
    </rPh>
    <rPh sb="3" eb="4">
      <t>ガク</t>
    </rPh>
    <phoneticPr fontId="20"/>
  </si>
  <si>
    <t>収入(取得)</t>
    <rPh sb="0" eb="2">
      <t>シュウニュウ</t>
    </rPh>
    <rPh sb="3" eb="5">
      <t>シュトク</t>
    </rPh>
    <phoneticPr fontId="20"/>
  </si>
  <si>
    <t>公用財産</t>
    <rPh sb="0" eb="2">
      <t>コウヨウ</t>
    </rPh>
    <rPh sb="2" eb="4">
      <t>ザイサン</t>
    </rPh>
    <phoneticPr fontId="20"/>
  </si>
  <si>
    <t>福祉基金</t>
  </si>
  <si>
    <t>敬老園基金</t>
    <rPh sb="0" eb="2">
      <t>ケイロウ</t>
    </rPh>
    <rPh sb="2" eb="3">
      <t>エン</t>
    </rPh>
    <rPh sb="3" eb="5">
      <t>キキン</t>
    </rPh>
    <phoneticPr fontId="20"/>
  </si>
  <si>
    <t>水道事業経営安定基金　計</t>
    <rPh sb="2" eb="4">
      <t>ジギョウ</t>
    </rPh>
    <rPh sb="4" eb="6">
      <t>ケイエイ</t>
    </rPh>
    <rPh sb="11" eb="12">
      <t>ケイ</t>
    </rPh>
    <phoneticPr fontId="20"/>
  </si>
  <si>
    <t>○繰越事業
・総務費（3-1）　低所得世帯支援給付4,132千円　等
○配当残額（支出負担行為未済）
・総務費（２－８）バス事業繰出金46,061千円等
・民生費（３－８）障がい者自立支援給付等165,690千円、国民健康保険費129,606千円、後期高齢者医療費170,547千円、介護保険事業費292,734千円、児童手当支給165,900千円、子ども子育て支援給付90,720千円　等
・衛生費（４－８）　予防接種事業55,436千円、子育て支援医療費助成30,270千円、町立病院負担金27,465千円　等
・農林水産業費（６－８）　農業集落排水事業47,416千円等
・商工費（７－８）商工振興費補助金41,695千円
・土木費（８－８）　道路維持費39,226千円、公共下水道事業費100,888千円
・消防費（９－８）　広域消防組合負担金80,428千円
・教育費（１０－８） バス事業繰出金28,474千円等
○補正予算
・教育費（１０－８）三春中学校体育館南東側外壁工事14,960千円等</t>
    <rPh sb="1" eb="3">
      <t>クリコ</t>
    </rPh>
    <rPh sb="3" eb="5">
      <t>ジギョウ</t>
    </rPh>
    <rPh sb="7" eb="10">
      <t>ソウムヒ</t>
    </rPh>
    <rPh sb="16" eb="19">
      <t>テイショトク</t>
    </rPh>
    <rPh sb="19" eb="21">
      <t>セタイ</t>
    </rPh>
    <rPh sb="21" eb="23">
      <t>シエン</t>
    </rPh>
    <rPh sb="23" eb="25">
      <t>キュウフ</t>
    </rPh>
    <rPh sb="30" eb="32">
      <t>センエン</t>
    </rPh>
    <rPh sb="33" eb="34">
      <t>ナド</t>
    </rPh>
    <rPh sb="37" eb="39">
      <t>ハイトウ</t>
    </rPh>
    <rPh sb="39" eb="41">
      <t>ザンガク</t>
    </rPh>
    <rPh sb="42" eb="44">
      <t>シシュツ</t>
    </rPh>
    <rPh sb="44" eb="46">
      <t>フタン</t>
    </rPh>
    <rPh sb="46" eb="48">
      <t>コウイ</t>
    </rPh>
    <rPh sb="48" eb="50">
      <t>ミサイ</t>
    </rPh>
    <rPh sb="53" eb="56">
      <t>ソウムヒ</t>
    </rPh>
    <rPh sb="63" eb="65">
      <t>ジギョウ</t>
    </rPh>
    <rPh sb="65" eb="67">
      <t>クリダ</t>
    </rPh>
    <rPh sb="67" eb="68">
      <t>キン</t>
    </rPh>
    <rPh sb="74" eb="76">
      <t>センエン</t>
    </rPh>
    <rPh sb="76" eb="77">
      <t>トウ</t>
    </rPh>
    <rPh sb="79" eb="82">
      <t>ミンセイヒ</t>
    </rPh>
    <rPh sb="87" eb="88">
      <t>ショウ</t>
    </rPh>
    <rPh sb="90" eb="91">
      <t>シャ</t>
    </rPh>
    <rPh sb="91" eb="93">
      <t>ジリツ</t>
    </rPh>
    <rPh sb="93" eb="95">
      <t>シエン</t>
    </rPh>
    <rPh sb="95" eb="97">
      <t>キュウフ</t>
    </rPh>
    <rPh sb="97" eb="98">
      <t>トウ</t>
    </rPh>
    <rPh sb="105" eb="107">
      <t>センエン</t>
    </rPh>
    <rPh sb="122" eb="124">
      <t>センエン</t>
    </rPh>
    <rPh sb="125" eb="127">
      <t>コウキ</t>
    </rPh>
    <rPh sb="127" eb="130">
      <t>コウレイシャ</t>
    </rPh>
    <rPh sb="130" eb="133">
      <t>イリョウヒ</t>
    </rPh>
    <rPh sb="140" eb="142">
      <t>センエン</t>
    </rPh>
    <rPh sb="157" eb="159">
      <t>センエン</t>
    </rPh>
    <rPh sb="160" eb="162">
      <t>ジドウ</t>
    </rPh>
    <rPh sb="162" eb="164">
      <t>テアテ</t>
    </rPh>
    <rPh sb="164" eb="166">
      <t>シキュウ</t>
    </rPh>
    <rPh sb="173" eb="175">
      <t>センエン</t>
    </rPh>
    <rPh sb="176" eb="177">
      <t>コ</t>
    </rPh>
    <rPh sb="179" eb="181">
      <t>コソダ</t>
    </rPh>
    <rPh sb="182" eb="184">
      <t>シエン</t>
    </rPh>
    <rPh sb="184" eb="186">
      <t>キュウフ</t>
    </rPh>
    <rPh sb="192" eb="194">
      <t>センエン</t>
    </rPh>
    <rPh sb="195" eb="196">
      <t>トウ</t>
    </rPh>
    <rPh sb="198" eb="201">
      <t>エイセイヒ</t>
    </rPh>
    <rPh sb="207" eb="209">
      <t>ヨボウ</t>
    </rPh>
    <rPh sb="209" eb="211">
      <t>セッシュ</t>
    </rPh>
    <rPh sb="211" eb="213">
      <t>ジギョウ</t>
    </rPh>
    <rPh sb="219" eb="221">
      <t>センエン</t>
    </rPh>
    <rPh sb="222" eb="224">
      <t>コソダ</t>
    </rPh>
    <rPh sb="225" eb="227">
      <t>シエン</t>
    </rPh>
    <rPh sb="227" eb="229">
      <t>イリョウ</t>
    </rPh>
    <rPh sb="229" eb="230">
      <t>ヒ</t>
    </rPh>
    <rPh sb="230" eb="232">
      <t>ジョセイ</t>
    </rPh>
    <rPh sb="238" eb="240">
      <t>センエン</t>
    </rPh>
    <rPh sb="241" eb="243">
      <t>チョウリツ</t>
    </rPh>
    <rPh sb="243" eb="245">
      <t>ビョウイン</t>
    </rPh>
    <rPh sb="245" eb="248">
      <t>フタンキン</t>
    </rPh>
    <rPh sb="254" eb="256">
      <t>センエン</t>
    </rPh>
    <rPh sb="257" eb="258">
      <t>トウ</t>
    </rPh>
    <rPh sb="260" eb="262">
      <t>ノウリン</t>
    </rPh>
    <rPh sb="262" eb="265">
      <t>スイサンギョウ</t>
    </rPh>
    <rPh sb="265" eb="266">
      <t>ヒ</t>
    </rPh>
    <rPh sb="286" eb="288">
      <t>センエン</t>
    </rPh>
    <rPh sb="288" eb="289">
      <t>トウ</t>
    </rPh>
    <rPh sb="291" eb="294">
      <t>ショウコウヒ</t>
    </rPh>
    <rPh sb="299" eb="301">
      <t>ショウコウ</t>
    </rPh>
    <rPh sb="301" eb="304">
      <t>シンコウヒ</t>
    </rPh>
    <rPh sb="304" eb="307">
      <t>ホジョキン</t>
    </rPh>
    <rPh sb="313" eb="315">
      <t>センエン</t>
    </rPh>
    <rPh sb="317" eb="320">
      <t>ドボクヒ</t>
    </rPh>
    <rPh sb="326" eb="328">
      <t>ドウロ</t>
    </rPh>
    <rPh sb="328" eb="331">
      <t>イジヒ</t>
    </rPh>
    <rPh sb="337" eb="339">
      <t>センエン</t>
    </rPh>
    <rPh sb="355" eb="357">
      <t>センエン</t>
    </rPh>
    <rPh sb="359" eb="362">
      <t>ショウボウヒ</t>
    </rPh>
    <rPh sb="368" eb="370">
      <t>コウイキ</t>
    </rPh>
    <rPh sb="370" eb="372">
      <t>ショウボウ</t>
    </rPh>
    <rPh sb="372" eb="374">
      <t>クミアイ</t>
    </rPh>
    <rPh sb="374" eb="377">
      <t>フタンキン</t>
    </rPh>
    <rPh sb="383" eb="385">
      <t>センエン</t>
    </rPh>
    <rPh sb="387" eb="390">
      <t>キョウイクヒ</t>
    </rPh>
    <rPh sb="399" eb="401">
      <t>ジギョウ</t>
    </rPh>
    <rPh sb="401" eb="403">
      <t>クリダ</t>
    </rPh>
    <rPh sb="403" eb="404">
      <t>キン</t>
    </rPh>
    <rPh sb="410" eb="412">
      <t>センエン</t>
    </rPh>
    <rPh sb="412" eb="413">
      <t>トウ</t>
    </rPh>
    <rPh sb="422" eb="425">
      <t>キョウイクヒ</t>
    </rPh>
    <rPh sb="431" eb="433">
      <t>ミハル</t>
    </rPh>
    <rPh sb="433" eb="436">
      <t>チュウガッコウ</t>
    </rPh>
    <rPh sb="436" eb="439">
      <t>タイイクカン</t>
    </rPh>
    <rPh sb="439" eb="442">
      <t>ナントウガワ</t>
    </rPh>
    <rPh sb="442" eb="444">
      <t>ガイヘキ</t>
    </rPh>
    <rPh sb="444" eb="446">
      <t>コウジ</t>
    </rPh>
    <rPh sb="452" eb="454">
      <t>センエン</t>
    </rPh>
    <rPh sb="454" eb="455">
      <t>トウ</t>
    </rPh>
    <phoneticPr fontId="20"/>
  </si>
  <si>
    <t>観光振興基金</t>
    <rPh sb="0" eb="2">
      <t>カンコウ</t>
    </rPh>
    <rPh sb="2" eb="4">
      <t>シンコウ</t>
    </rPh>
    <rPh sb="4" eb="6">
      <t>キキン</t>
    </rPh>
    <phoneticPr fontId="20"/>
  </si>
  <si>
    <t>教育施設整備事業基金</t>
  </si>
  <si>
    <t>文化財振興基金</t>
  </si>
  <si>
    <t>新型コロナウイルス感染症緊急経済対策基金</t>
    <rPh sb="0" eb="2">
      <t>シンガタ</t>
    </rPh>
    <rPh sb="9" eb="12">
      <t>カンセンショウ</t>
    </rPh>
    <rPh sb="12" eb="14">
      <t>キンキュウ</t>
    </rPh>
    <rPh sb="14" eb="16">
      <t>ケイザイ</t>
    </rPh>
    <rPh sb="16" eb="18">
      <t>タイサク</t>
    </rPh>
    <rPh sb="18" eb="20">
      <t>キキン</t>
    </rPh>
    <phoneticPr fontId="20"/>
  </si>
  <si>
    <t>一般会計　小計</t>
    <rPh sb="0" eb="2">
      <t>イッパン</t>
    </rPh>
    <rPh sb="2" eb="4">
      <t>カイケイ</t>
    </rPh>
    <rPh sb="5" eb="7">
      <t>ショウケイ</t>
    </rPh>
    <phoneticPr fontId="20"/>
  </si>
  <si>
    <t>国民健康保険給付費支払準備基金</t>
    <rPh sb="0" eb="2">
      <t>コクミン</t>
    </rPh>
    <rPh sb="2" eb="4">
      <t>ケンコウ</t>
    </rPh>
    <rPh sb="4" eb="6">
      <t>ホケン</t>
    </rPh>
    <rPh sb="6" eb="8">
      <t>キュウフ</t>
    </rPh>
    <rPh sb="8" eb="9">
      <t>ヒ</t>
    </rPh>
    <rPh sb="9" eb="11">
      <t>シハライ</t>
    </rPh>
    <rPh sb="11" eb="13">
      <t>ジュンビ</t>
    </rPh>
    <rPh sb="13" eb="15">
      <t>キキン</t>
    </rPh>
    <phoneticPr fontId="20"/>
  </si>
  <si>
    <t>特別会計　小計</t>
    <rPh sb="0" eb="2">
      <t>トクベツ</t>
    </rPh>
    <rPh sb="2" eb="4">
      <t>カイケイ</t>
    </rPh>
    <rPh sb="5" eb="7">
      <t>ショウケイ</t>
    </rPh>
    <phoneticPr fontId="20"/>
  </si>
  <si>
    <t>（単位：千円）</t>
    <rPh sb="1" eb="3">
      <t>タンイ</t>
    </rPh>
    <rPh sb="4" eb="6">
      <t>センエン</t>
    </rPh>
    <phoneticPr fontId="42"/>
  </si>
  <si>
    <t>基　金　名</t>
    <rPh sb="0" eb="1">
      <t>モト</t>
    </rPh>
    <rPh sb="2" eb="3">
      <t>キン</t>
    </rPh>
    <rPh sb="4" eb="5">
      <t>メイ</t>
    </rPh>
    <phoneticPr fontId="20"/>
  </si>
  <si>
    <t>区分　</t>
    <rPh sb="0" eb="1">
      <t>ク</t>
    </rPh>
    <rPh sb="1" eb="2">
      <t>フン</t>
    </rPh>
    <phoneticPr fontId="20"/>
  </si>
  <si>
    <t>令和６年度末
現在高</t>
    <rPh sb="0" eb="2">
      <t>レイワ</t>
    </rPh>
    <phoneticPr fontId="20"/>
  </si>
  <si>
    <t>土地取得基金</t>
    <rPh sb="0" eb="2">
      <t>トチ</t>
    </rPh>
    <rPh sb="2" eb="4">
      <t>シュトク</t>
    </rPh>
    <rPh sb="4" eb="6">
      <t>キキン</t>
    </rPh>
    <phoneticPr fontId="20"/>
  </si>
  <si>
    <t>現金</t>
    <rPh sb="0" eb="2">
      <t>ゲンキン</t>
    </rPh>
    <phoneticPr fontId="20"/>
  </si>
  <si>
    <t>区分</t>
    <rPh sb="0" eb="2">
      <t>クブン</t>
    </rPh>
    <phoneticPr fontId="20"/>
  </si>
  <si>
    <t>（出資・出捐金）</t>
    <rPh sb="1" eb="3">
      <t>シュッシ</t>
    </rPh>
    <rPh sb="4" eb="5">
      <t>シュツ</t>
    </rPh>
    <rPh sb="5" eb="6">
      <t>捐</t>
    </rPh>
    <rPh sb="6" eb="7">
      <t>キン</t>
    </rPh>
    <phoneticPr fontId="20"/>
  </si>
  <si>
    <t>名称</t>
    <rPh sb="0" eb="2">
      <t>メイショウ</t>
    </rPh>
    <phoneticPr fontId="20"/>
  </si>
  <si>
    <t>借入額</t>
    <rPh sb="0" eb="2">
      <t>カリイレ</t>
    </rPh>
    <rPh sb="2" eb="3">
      <t>ガク</t>
    </rPh>
    <phoneticPr fontId="20"/>
  </si>
  <si>
    <t>元金償還額</t>
    <rPh sb="0" eb="2">
      <t>ガンキン</t>
    </rPh>
    <rPh sb="2" eb="4">
      <t>ショウカン</t>
    </rPh>
    <rPh sb="4" eb="5">
      <t>ガク</t>
    </rPh>
    <phoneticPr fontId="20"/>
  </si>
  <si>
    <t>農林水産債</t>
    <rPh sb="0" eb="2">
      <t>ノウリン</t>
    </rPh>
    <rPh sb="2" eb="4">
      <t>スイサン</t>
    </rPh>
    <rPh sb="4" eb="5">
      <t>サイ</t>
    </rPh>
    <phoneticPr fontId="20"/>
  </si>
  <si>
    <t>教育債</t>
    <rPh sb="0" eb="2">
      <t>キョウイク</t>
    </rPh>
    <rPh sb="2" eb="3">
      <t>サイ</t>
    </rPh>
    <phoneticPr fontId="20"/>
  </si>
  <si>
    <t>公営住宅債</t>
    <rPh sb="0" eb="2">
      <t>コウエイ</t>
    </rPh>
    <rPh sb="2" eb="4">
      <t>ジュウタク</t>
    </rPh>
    <rPh sb="4" eb="5">
      <t>サイ</t>
    </rPh>
    <phoneticPr fontId="20"/>
  </si>
  <si>
    <t>衛生債</t>
    <rPh sb="0" eb="2">
      <t>エイセイ</t>
    </rPh>
    <rPh sb="2" eb="3">
      <t>サイ</t>
    </rPh>
    <phoneticPr fontId="20"/>
  </si>
  <si>
    <t>放射性物質対策特別会計</t>
    <rPh sb="0" eb="3">
      <t>ほうしゃせい</t>
    </rPh>
    <rPh sb="3" eb="5">
      <t>ぶっしつ</t>
    </rPh>
    <rPh sb="5" eb="7">
      <t>たいさく</t>
    </rPh>
    <rPh sb="7" eb="9">
      <t>とくべつ</t>
    </rPh>
    <rPh sb="9" eb="11">
      <t>かいけい</t>
    </rPh>
    <phoneticPr fontId="34" type="Hiragana"/>
  </si>
  <si>
    <t>災害復旧債</t>
    <rPh sb="0" eb="2">
      <t>サイガイ</t>
    </rPh>
    <rPh sb="2" eb="4">
      <t>フッキュウ</t>
    </rPh>
    <rPh sb="4" eb="5">
      <t>サイ</t>
    </rPh>
    <phoneticPr fontId="20"/>
  </si>
  <si>
    <t>減税補てん債</t>
    <rPh sb="0" eb="2">
      <t>ゲンゼイ</t>
    </rPh>
    <rPh sb="2" eb="3">
      <t>ホ</t>
    </rPh>
    <rPh sb="5" eb="6">
      <t>サイ</t>
    </rPh>
    <phoneticPr fontId="20"/>
  </si>
  <si>
    <t>　歳　出　（うち繰越事業）</t>
    <rPh sb="1" eb="2">
      <t>トシ</t>
    </rPh>
    <rPh sb="3" eb="4">
      <t>デ</t>
    </rPh>
    <rPh sb="8" eb="10">
      <t>クリコシ</t>
    </rPh>
    <rPh sb="10" eb="12">
      <t>ジギョウ</t>
    </rPh>
    <phoneticPr fontId="20"/>
  </si>
  <si>
    <t>臨時財政対策債</t>
    <rPh sb="0" eb="2">
      <t>リンジ</t>
    </rPh>
    <rPh sb="2" eb="4">
      <t>ザイセイ</t>
    </rPh>
    <rPh sb="4" eb="6">
      <t>タイサク</t>
    </rPh>
    <rPh sb="6" eb="7">
      <t>サイ</t>
    </rPh>
    <phoneticPr fontId="20"/>
  </si>
  <si>
    <t>企業会計</t>
    <rPh sb="0" eb="2">
      <t>キギョウ</t>
    </rPh>
    <rPh sb="2" eb="4">
      <t>カイケイ</t>
    </rPh>
    <phoneticPr fontId="20"/>
  </si>
  <si>
    <t>下水道事業債</t>
    <rPh sb="0" eb="3">
      <t>ゲスイドウ</t>
    </rPh>
    <rPh sb="3" eb="5">
      <t>ジギョウ</t>
    </rPh>
    <rPh sb="5" eb="6">
      <t>サイ</t>
    </rPh>
    <phoneticPr fontId="20"/>
  </si>
  <si>
    <t>合　　　　　計</t>
    <rPh sb="0" eb="1">
      <t>ゴウ</t>
    </rPh>
    <rPh sb="6" eb="7">
      <t>ケイ</t>
    </rPh>
    <phoneticPr fontId="20"/>
  </si>
  <si>
    <t>※水道事業においては、町水道事業経営安定基金からの借入金を除く。</t>
    <rPh sb="1" eb="3">
      <t>スイドウ</t>
    </rPh>
    <rPh sb="3" eb="5">
      <t>ジギョウ</t>
    </rPh>
    <rPh sb="11" eb="12">
      <t>マチ</t>
    </rPh>
    <rPh sb="12" eb="14">
      <t>スイドウ</t>
    </rPh>
    <rPh sb="14" eb="16">
      <t>ジギョウ</t>
    </rPh>
    <rPh sb="16" eb="18">
      <t>ケイエイ</t>
    </rPh>
    <rPh sb="18" eb="20">
      <t>アンテイ</t>
    </rPh>
    <rPh sb="20" eb="22">
      <t>キキン</t>
    </rPh>
    <rPh sb="25" eb="28">
      <t>カリイレキン</t>
    </rPh>
    <rPh sb="29" eb="30">
      <t>ノゾ</t>
    </rPh>
    <phoneticPr fontId="20"/>
  </si>
  <si>
    <t>(単位：㎡）</t>
    <rPh sb="1" eb="3">
      <t>タンイ</t>
    </rPh>
    <phoneticPr fontId="20"/>
  </si>
  <si>
    <t>執行率
B/A（％）</t>
    <rPh sb="0" eb="3">
      <t>シッコウリツ</t>
    </rPh>
    <phoneticPr fontId="20"/>
  </si>
  <si>
    <t>※各項目の係数は、表示単位未満を四捨五入しているため、その内訳は合計と一致しない。</t>
    <rPh sb="1" eb="4">
      <t>カクコウモク</t>
    </rPh>
    <rPh sb="5" eb="7">
      <t>ケイスウ</t>
    </rPh>
    <rPh sb="9" eb="11">
      <t>ヒョウジ</t>
    </rPh>
    <rPh sb="11" eb="13">
      <t>タンイ</t>
    </rPh>
    <rPh sb="13" eb="15">
      <t>ミマン</t>
    </rPh>
    <rPh sb="16" eb="20">
      <t>シシャゴニュウ</t>
    </rPh>
    <rPh sb="29" eb="31">
      <t>ウチワケ</t>
    </rPh>
    <rPh sb="32" eb="34">
      <t>ゴウケイ</t>
    </rPh>
    <rPh sb="35" eb="37">
      <t>イッチ</t>
    </rPh>
    <phoneticPr fontId="20"/>
  </si>
  <si>
    <t>（１）　土地</t>
    <rPh sb="4" eb="6">
      <t>トチ</t>
    </rPh>
    <phoneticPr fontId="20"/>
  </si>
  <si>
    <t>公共用財産</t>
    <rPh sb="0" eb="3">
      <t>コウキョウヨウ</t>
    </rPh>
    <rPh sb="3" eb="5">
      <t>ザイサン</t>
    </rPh>
    <phoneticPr fontId="20"/>
  </si>
  <si>
    <t>山林</t>
    <rPh sb="0" eb="2">
      <t>サンリン</t>
    </rPh>
    <phoneticPr fontId="20"/>
  </si>
  <si>
    <t>消防施設等</t>
    <rPh sb="0" eb="2">
      <t>ショウボウ</t>
    </rPh>
    <rPh sb="2" eb="4">
      <t>シセツ</t>
    </rPh>
    <rPh sb="4" eb="5">
      <t>トウ</t>
    </rPh>
    <phoneticPr fontId="20"/>
  </si>
  <si>
    <t>　介護給付費準備基金（現金）</t>
    <rPh sb="1" eb="3">
      <t>カイゴ</t>
    </rPh>
    <rPh sb="3" eb="5">
      <t>キュウフ</t>
    </rPh>
    <rPh sb="5" eb="6">
      <t>ヒ</t>
    </rPh>
    <rPh sb="6" eb="8">
      <t>ジュンビ</t>
    </rPh>
    <rPh sb="8" eb="10">
      <t>キキン</t>
    </rPh>
    <rPh sb="11" eb="13">
      <t>ゲンキン</t>
    </rPh>
    <phoneticPr fontId="20"/>
  </si>
  <si>
    <t>学校、公営住宅、公園等</t>
    <rPh sb="0" eb="2">
      <t>ガッコウ</t>
    </rPh>
    <rPh sb="3" eb="5">
      <t>コウエイ</t>
    </rPh>
    <rPh sb="5" eb="7">
      <t>ジュウタク</t>
    </rPh>
    <rPh sb="8" eb="10">
      <t>コウエン</t>
    </rPh>
    <rPh sb="10" eb="11">
      <t>トウ</t>
    </rPh>
    <phoneticPr fontId="20"/>
  </si>
  <si>
    <t>上半期増減</t>
    <rPh sb="0" eb="3">
      <t>カミハンキ</t>
    </rPh>
    <rPh sb="3" eb="5">
      <t>ゾウゲン</t>
    </rPh>
    <phoneticPr fontId="20"/>
  </si>
  <si>
    <t>下半期増減</t>
    <rPh sb="0" eb="3">
      <t>シモハンキ</t>
    </rPh>
    <rPh sb="3" eb="5">
      <t>ゾウゲン</t>
    </rPh>
    <phoneticPr fontId="20"/>
  </si>
  <si>
    <t>（３）　その他</t>
    <rPh sb="6" eb="7">
      <t>タ</t>
    </rPh>
    <phoneticPr fontId="20"/>
  </si>
  <si>
    <t>区　　　　　　分</t>
    <rPh sb="0" eb="8">
      <t>クブン</t>
    </rPh>
    <phoneticPr fontId="20"/>
  </si>
  <si>
    <t>会計別</t>
    <rPh sb="0" eb="2">
      <t>カイケイ</t>
    </rPh>
    <rPh sb="2" eb="3">
      <t>ベツ</t>
    </rPh>
    <phoneticPr fontId="20"/>
  </si>
  <si>
    <t>上半期　　　　　　運用状況</t>
    <rPh sb="0" eb="3">
      <t>カミハンキ</t>
    </rPh>
    <rPh sb="9" eb="11">
      <t>ウンヨウ</t>
    </rPh>
    <rPh sb="11" eb="13">
      <t>ジョウキョウ</t>
    </rPh>
    <phoneticPr fontId="20"/>
  </si>
  <si>
    <t>動　　産</t>
    <rPh sb="0" eb="4">
      <t>ドウサン</t>
    </rPh>
    <phoneticPr fontId="20"/>
  </si>
  <si>
    <t>（船、飛行機等）</t>
    <rPh sb="1" eb="2">
      <t>フネ</t>
    </rPh>
    <rPh sb="3" eb="6">
      <t>ヒコウキ</t>
    </rPh>
    <rPh sb="6" eb="7">
      <t>トウ</t>
    </rPh>
    <phoneticPr fontId="20"/>
  </si>
  <si>
    <t>物　　権</t>
    <rPh sb="0" eb="4">
      <t>ブッケン</t>
    </rPh>
    <phoneticPr fontId="20"/>
  </si>
  <si>
    <t>（地上権）</t>
    <rPh sb="1" eb="4">
      <t>チジョウケン</t>
    </rPh>
    <phoneticPr fontId="20"/>
  </si>
  <si>
    <t>（特許・著作権）</t>
    <rPh sb="1" eb="3">
      <t>トッキョ</t>
    </rPh>
    <rPh sb="4" eb="7">
      <t>チョサクケン</t>
    </rPh>
    <phoneticPr fontId="20"/>
  </si>
  <si>
    <t>有価証券</t>
    <rPh sb="0" eb="2">
      <t>ユウカ</t>
    </rPh>
    <rPh sb="2" eb="4">
      <t>ショウケン</t>
    </rPh>
    <phoneticPr fontId="20"/>
  </si>
  <si>
    <t>（株券）</t>
    <rPh sb="1" eb="3">
      <t>カブケン</t>
    </rPh>
    <phoneticPr fontId="20"/>
  </si>
  <si>
    <t>　</t>
  </si>
  <si>
    <t>※翌年４月～５月までに、管理契約Ｇで各課照会。上半期に土地購入等していても、登記の確定等が</t>
    <rPh sb="1" eb="3">
      <t>ヨクネン</t>
    </rPh>
    <rPh sb="4" eb="5">
      <t>ガツ</t>
    </rPh>
    <rPh sb="7" eb="8">
      <t>ガツ</t>
    </rPh>
    <rPh sb="12" eb="14">
      <t>カンリ</t>
    </rPh>
    <rPh sb="14" eb="16">
      <t>ケイヤク</t>
    </rPh>
    <rPh sb="18" eb="20">
      <t>カクカ</t>
    </rPh>
    <rPh sb="20" eb="22">
      <t>ショウカイ</t>
    </rPh>
    <rPh sb="23" eb="26">
      <t>カミハンキ</t>
    </rPh>
    <rPh sb="27" eb="29">
      <t>トチ</t>
    </rPh>
    <rPh sb="29" eb="31">
      <t>コウニュウ</t>
    </rPh>
    <rPh sb="31" eb="32">
      <t>トウ</t>
    </rPh>
    <rPh sb="38" eb="40">
      <t>トウキ</t>
    </rPh>
    <rPh sb="41" eb="43">
      <t>カクテイ</t>
    </rPh>
    <rPh sb="43" eb="44">
      <t>トウ</t>
    </rPh>
    <phoneticPr fontId="20"/>
  </si>
  <si>
    <t>必要なので、年１回の報告としている。</t>
    <rPh sb="0" eb="2">
      <t>ヒツヨウ</t>
    </rPh>
    <rPh sb="6" eb="7">
      <t>ネン</t>
    </rPh>
    <rPh sb="8" eb="9">
      <t>カイ</t>
    </rPh>
    <rPh sb="10" eb="12">
      <t>ホウコク</t>
    </rPh>
    <phoneticPr fontId="20"/>
  </si>
  <si>
    <t>○繰越事業
・国庫支出金（14-1）重点支援地方交付金25,312千円、デジタル田園都市国家構想交付金154,030千円等
・県支出金（15-1）物価高騰対応生活困窮世帯緊急補助金675千円
・町債（21-1）緊急自然災害防止対策事業債22,500千円、一般補助施設整備等事業債154,000千円等
○当初予算収入未済額
・町税（1-8）　個人町民税431,163千円、固定資産税269,862千円　等
・分担金及び負担金（12-7)　老人福祉施設入所者負担金8,345千円、保育実施費負担金7,302千円
・手数料及び使用料（13-7）　住宅使用料（現年度分）26,667千円、し尿処理運搬等手数料27,249千円等
・国庫支出金（14-7）　デジタル基盤改革支援補助金75,713千円、障がい者自立支援給付等102,751千円、児童手当140,058千円、社会資本整備総合交付金43,846、道路メンテナンス事業補助金22,440千円、児童クラブ施設整備交付金51,130千円　等
・県支出金（15-7）　、障がい者自立支援給付等47,319千円、国保・後期基盤安定費108,211千円、子どもの医療費助成33,036千円、保育施設型給付費34,916千円、中山間及び多面的等支払交付金67,485千円、小中学校情報機器整備補助金49,756千円　等
・諸収入（20-7)  派遣職員人件費負担金11,262千円、みらいを描く市町村等支援7,851千円、後期高齢者医療広域連合受託10,788千円、田村市ごみ処理受託111,538千円、三春病院及び敬老園指定管理者負担金29,930千円等
○補正予算収入未済額
・国庫支出金（14-7）重点支援地方交付金77,250千円等</t>
    <rPh sb="18" eb="20">
      <t>ジュウテン</t>
    </rPh>
    <rPh sb="20" eb="22">
      <t>シエン</t>
    </rPh>
    <rPh sb="22" eb="24">
      <t>チホウ</t>
    </rPh>
    <rPh sb="24" eb="27">
      <t>コウフキン</t>
    </rPh>
    <rPh sb="33" eb="35">
      <t>センエン</t>
    </rPh>
    <rPh sb="40" eb="42">
      <t>デンエン</t>
    </rPh>
    <rPh sb="42" eb="44">
      <t>トシ</t>
    </rPh>
    <rPh sb="44" eb="46">
      <t>コッカ</t>
    </rPh>
    <rPh sb="46" eb="48">
      <t>コウソウ</t>
    </rPh>
    <rPh sb="48" eb="51">
      <t>コウフキン</t>
    </rPh>
    <rPh sb="58" eb="60">
      <t>センエン</t>
    </rPh>
    <rPh sb="60" eb="61">
      <t>トウ</t>
    </rPh>
    <rPh sb="63" eb="64">
      <t>ケン</t>
    </rPh>
    <rPh sb="64" eb="66">
      <t>シシュツ</t>
    </rPh>
    <rPh sb="66" eb="67">
      <t>キン</t>
    </rPh>
    <rPh sb="73" eb="75">
      <t>ブッカ</t>
    </rPh>
    <rPh sb="75" eb="77">
      <t>コウトウ</t>
    </rPh>
    <rPh sb="77" eb="79">
      <t>タイオウ</t>
    </rPh>
    <rPh sb="79" eb="81">
      <t>セイカツ</t>
    </rPh>
    <rPh sb="81" eb="83">
      <t>コンキュウ</t>
    </rPh>
    <rPh sb="83" eb="85">
      <t>セタイ</t>
    </rPh>
    <rPh sb="85" eb="87">
      <t>キンキュウ</t>
    </rPh>
    <rPh sb="87" eb="89">
      <t>ホジョ</t>
    </rPh>
    <rPh sb="89" eb="90">
      <t>カネ</t>
    </rPh>
    <rPh sb="93" eb="95">
      <t>センエン</t>
    </rPh>
    <rPh sb="97" eb="99">
      <t>チョウサイ</t>
    </rPh>
    <rPh sb="105" eb="107">
      <t>キンキュウ</t>
    </rPh>
    <rPh sb="107" eb="109">
      <t>シゼン</t>
    </rPh>
    <rPh sb="109" eb="111">
      <t>サイガイ</t>
    </rPh>
    <rPh sb="111" eb="113">
      <t>ボウシ</t>
    </rPh>
    <rPh sb="113" eb="115">
      <t>タイサク</t>
    </rPh>
    <rPh sb="115" eb="118">
      <t>ジギョウサイ</t>
    </rPh>
    <rPh sb="124" eb="126">
      <t>センエン</t>
    </rPh>
    <rPh sb="127" eb="129">
      <t>イッパン</t>
    </rPh>
    <rPh sb="129" eb="131">
      <t>ホジョ</t>
    </rPh>
    <rPh sb="131" eb="133">
      <t>シセツ</t>
    </rPh>
    <rPh sb="133" eb="135">
      <t>セイビ</t>
    </rPh>
    <rPh sb="135" eb="136">
      <t>トウ</t>
    </rPh>
    <rPh sb="136" eb="139">
      <t>ジギョウサイ</t>
    </rPh>
    <rPh sb="146" eb="148">
      <t>センエン</t>
    </rPh>
    <rPh sb="148" eb="149">
      <t>トウ</t>
    </rPh>
    <rPh sb="152" eb="154">
      <t>トウショ</t>
    </rPh>
    <rPh sb="154" eb="156">
      <t>ヨサン</t>
    </rPh>
    <rPh sb="156" eb="158">
      <t>シュウニュウ</t>
    </rPh>
    <rPh sb="158" eb="160">
      <t>ミサイ</t>
    </rPh>
    <rPh sb="160" eb="161">
      <t>ガク</t>
    </rPh>
    <rPh sb="163" eb="164">
      <t>マチ</t>
    </rPh>
    <rPh sb="164" eb="165">
      <t>ゼイ</t>
    </rPh>
    <rPh sb="171" eb="173">
      <t>コジン</t>
    </rPh>
    <rPh sb="173" eb="176">
      <t>チョウミンゼイ</t>
    </rPh>
    <rPh sb="183" eb="185">
      <t>センエン</t>
    </rPh>
    <rPh sb="186" eb="188">
      <t>コテイ</t>
    </rPh>
    <rPh sb="188" eb="191">
      <t>シサンゼイ</t>
    </rPh>
    <rPh sb="198" eb="200">
      <t>センエン</t>
    </rPh>
    <rPh sb="201" eb="202">
      <t>トウ</t>
    </rPh>
    <rPh sb="204" eb="207">
      <t>ブンタンキン</t>
    </rPh>
    <rPh sb="207" eb="208">
      <t>オヨ</t>
    </rPh>
    <rPh sb="209" eb="212">
      <t>フタンキン</t>
    </rPh>
    <rPh sb="236" eb="238">
      <t>センエン</t>
    </rPh>
    <rPh sb="239" eb="241">
      <t>ホイク</t>
    </rPh>
    <rPh sb="241" eb="243">
      <t>ジッシ</t>
    </rPh>
    <rPh sb="243" eb="244">
      <t>ヒ</t>
    </rPh>
    <rPh sb="244" eb="247">
      <t>フタンキン</t>
    </rPh>
    <rPh sb="252" eb="254">
      <t>センエン</t>
    </rPh>
    <rPh sb="256" eb="259">
      <t>テスウリョウ</t>
    </rPh>
    <rPh sb="259" eb="260">
      <t>オヨ</t>
    </rPh>
    <rPh sb="261" eb="264">
      <t>シヨウリョウ</t>
    </rPh>
    <rPh sb="288" eb="290">
      <t>センエン</t>
    </rPh>
    <rPh sb="292" eb="293">
      <t>ニョウ</t>
    </rPh>
    <rPh sb="293" eb="295">
      <t>ショリ</t>
    </rPh>
    <rPh sb="295" eb="297">
      <t>ウンパン</t>
    </rPh>
    <rPh sb="297" eb="298">
      <t>トウ</t>
    </rPh>
    <rPh sb="298" eb="301">
      <t>テスウリョウ</t>
    </rPh>
    <rPh sb="307" eb="309">
      <t>センエン</t>
    </rPh>
    <rPh sb="309" eb="310">
      <t>トウ</t>
    </rPh>
    <rPh sb="312" eb="314">
      <t>コッコ</t>
    </rPh>
    <rPh sb="314" eb="317">
      <t>シシュツキン</t>
    </rPh>
    <rPh sb="346" eb="347">
      <t>ショウ</t>
    </rPh>
    <rPh sb="349" eb="350">
      <t>シャ</t>
    </rPh>
    <rPh sb="350" eb="352">
      <t>ジリツ</t>
    </rPh>
    <rPh sb="352" eb="354">
      <t>シエン</t>
    </rPh>
    <rPh sb="354" eb="356">
      <t>キュウフ</t>
    </rPh>
    <rPh sb="356" eb="357">
      <t>トウ</t>
    </rPh>
    <rPh sb="364" eb="366">
      <t>センエン</t>
    </rPh>
    <rPh sb="367" eb="369">
      <t>ジドウ</t>
    </rPh>
    <rPh sb="369" eb="371">
      <t>テアテ</t>
    </rPh>
    <rPh sb="378" eb="380">
      <t>センエン</t>
    </rPh>
    <rPh sb="381" eb="385">
      <t>シャカイシホン</t>
    </rPh>
    <rPh sb="385" eb="387">
      <t>セイビ</t>
    </rPh>
    <rPh sb="387" eb="389">
      <t>ソウゴウ</t>
    </rPh>
    <rPh sb="389" eb="392">
      <t>コウフキン</t>
    </rPh>
    <rPh sb="399" eb="401">
      <t>ドウロ</t>
    </rPh>
    <rPh sb="407" eb="409">
      <t>ジギョウ</t>
    </rPh>
    <rPh sb="409" eb="412">
      <t>ホジョキン</t>
    </rPh>
    <rPh sb="418" eb="420">
      <t>センエン</t>
    </rPh>
    <rPh sb="421" eb="423">
      <t>ジドウ</t>
    </rPh>
    <rPh sb="426" eb="428">
      <t>シセツ</t>
    </rPh>
    <rPh sb="428" eb="430">
      <t>セイビ</t>
    </rPh>
    <rPh sb="430" eb="433">
      <t>コウフキン</t>
    </rPh>
    <rPh sb="439" eb="441">
      <t>センエン</t>
    </rPh>
    <rPh sb="442" eb="443">
      <t>トウ</t>
    </rPh>
    <rPh sb="445" eb="446">
      <t>ケン</t>
    </rPh>
    <rPh sb="446" eb="448">
      <t>シシュツ</t>
    </rPh>
    <rPh sb="448" eb="449">
      <t>キン</t>
    </rPh>
    <rPh sb="457" eb="458">
      <t>ショウ</t>
    </rPh>
    <rPh sb="460" eb="461">
      <t>シャ</t>
    </rPh>
    <rPh sb="461" eb="463">
      <t>ジリツ</t>
    </rPh>
    <rPh sb="463" eb="465">
      <t>シエン</t>
    </rPh>
    <rPh sb="465" eb="467">
      <t>キュウフ</t>
    </rPh>
    <rPh sb="467" eb="468">
      <t>トウ</t>
    </rPh>
    <rPh sb="474" eb="476">
      <t>センエン</t>
    </rPh>
    <rPh sb="477" eb="479">
      <t>コクホ</t>
    </rPh>
    <rPh sb="480" eb="482">
      <t>コウキ</t>
    </rPh>
    <rPh sb="482" eb="484">
      <t>キバン</t>
    </rPh>
    <rPh sb="484" eb="486">
      <t>アンテイ</t>
    </rPh>
    <rPh sb="486" eb="487">
      <t>ヒ</t>
    </rPh>
    <rPh sb="494" eb="495">
      <t>セン</t>
    </rPh>
    <rPh sb="495" eb="496">
      <t>エン</t>
    </rPh>
    <rPh sb="497" eb="498">
      <t>コ</t>
    </rPh>
    <rPh sb="501" eb="504">
      <t>イリョウヒ</t>
    </rPh>
    <rPh sb="504" eb="506">
      <t>ジョセイ</t>
    </rPh>
    <rPh sb="512" eb="514">
      <t>センエン</t>
    </rPh>
    <rPh sb="515" eb="517">
      <t>ホイク</t>
    </rPh>
    <rPh sb="517" eb="519">
      <t>シセツ</t>
    </rPh>
    <rPh sb="519" eb="520">
      <t>ガタ</t>
    </rPh>
    <rPh sb="520" eb="523">
      <t>キュウフヒ</t>
    </rPh>
    <rPh sb="529" eb="531">
      <t>センエン</t>
    </rPh>
    <rPh sb="532" eb="535">
      <t>チュウサンカン</t>
    </rPh>
    <rPh sb="535" eb="536">
      <t>オヨ</t>
    </rPh>
    <rPh sb="537" eb="540">
      <t>タメンテキ</t>
    </rPh>
    <rPh sb="540" eb="541">
      <t>トウ</t>
    </rPh>
    <rPh sb="541" eb="543">
      <t>シハライ</t>
    </rPh>
    <rPh sb="543" eb="546">
      <t>コウフキン</t>
    </rPh>
    <rPh sb="552" eb="554">
      <t>センエン</t>
    </rPh>
    <rPh sb="555" eb="559">
      <t>ショウチュウガッコウ</t>
    </rPh>
    <rPh sb="559" eb="561">
      <t>ジョウホウ</t>
    </rPh>
    <rPh sb="561" eb="563">
      <t>キキ</t>
    </rPh>
    <rPh sb="563" eb="565">
      <t>セイビ</t>
    </rPh>
    <rPh sb="565" eb="568">
      <t>ホジョキン</t>
    </rPh>
    <rPh sb="574" eb="576">
      <t>センエン</t>
    </rPh>
    <rPh sb="577" eb="578">
      <t>ナド</t>
    </rPh>
    <rPh sb="580" eb="583">
      <t>ショシュウニュウ</t>
    </rPh>
    <rPh sb="591" eb="593">
      <t>ハケン</t>
    </rPh>
    <rPh sb="593" eb="595">
      <t>ショクイン</t>
    </rPh>
    <rPh sb="595" eb="598">
      <t>ジンケンヒ</t>
    </rPh>
    <rPh sb="598" eb="601">
      <t>フタンキン</t>
    </rPh>
    <rPh sb="607" eb="609">
      <t>センエン</t>
    </rPh>
    <rPh sb="614" eb="615">
      <t>エガ</t>
    </rPh>
    <rPh sb="616" eb="619">
      <t>シチョウソン</t>
    </rPh>
    <rPh sb="619" eb="620">
      <t>トウ</t>
    </rPh>
    <rPh sb="620" eb="622">
      <t>シエン</t>
    </rPh>
    <rPh sb="627" eb="629">
      <t>センエン</t>
    </rPh>
    <rPh sb="630" eb="632">
      <t>コウキ</t>
    </rPh>
    <rPh sb="632" eb="635">
      <t>コウレイシャ</t>
    </rPh>
    <rPh sb="635" eb="637">
      <t>イリョウ</t>
    </rPh>
    <rPh sb="637" eb="639">
      <t>コウイキ</t>
    </rPh>
    <rPh sb="639" eb="641">
      <t>レンゴウ</t>
    </rPh>
    <rPh sb="641" eb="643">
      <t>ジュタク</t>
    </rPh>
    <rPh sb="649" eb="651">
      <t>センエン</t>
    </rPh>
    <rPh sb="652" eb="655">
      <t>タムラシ</t>
    </rPh>
    <rPh sb="657" eb="659">
      <t>ショリ</t>
    </rPh>
    <rPh sb="659" eb="661">
      <t>ジュタク</t>
    </rPh>
    <rPh sb="668" eb="670">
      <t>センエン</t>
    </rPh>
    <rPh sb="671" eb="673">
      <t>ミハル</t>
    </rPh>
    <rPh sb="673" eb="675">
      <t>ビョウイン</t>
    </rPh>
    <rPh sb="675" eb="676">
      <t>オヨ</t>
    </rPh>
    <rPh sb="677" eb="679">
      <t>ケイロウ</t>
    </rPh>
    <rPh sb="679" eb="680">
      <t>エン</t>
    </rPh>
    <rPh sb="680" eb="682">
      <t>シテイ</t>
    </rPh>
    <rPh sb="682" eb="685">
      <t>カンリシャ</t>
    </rPh>
    <rPh sb="685" eb="688">
      <t>フタンキン</t>
    </rPh>
    <rPh sb="694" eb="696">
      <t>センエン</t>
    </rPh>
    <rPh sb="696" eb="697">
      <t>トウ</t>
    </rPh>
    <rPh sb="700" eb="702">
      <t>ホセイ</t>
    </rPh>
    <rPh sb="702" eb="704">
      <t>ヨサン</t>
    </rPh>
    <rPh sb="704" eb="706">
      <t>シュウニュウ</t>
    </rPh>
    <rPh sb="706" eb="708">
      <t>ミサイ</t>
    </rPh>
    <rPh sb="708" eb="709">
      <t>ガク</t>
    </rPh>
    <rPh sb="711" eb="713">
      <t>コッコ</t>
    </rPh>
    <rPh sb="713" eb="716">
      <t>シシュツキン</t>
    </rPh>
    <rPh sb="722" eb="724">
      <t>ジュウテン</t>
    </rPh>
    <rPh sb="724" eb="726">
      <t>シエン</t>
    </rPh>
    <rPh sb="726" eb="728">
      <t>チホウ</t>
    </rPh>
    <rPh sb="728" eb="731">
      <t>コウフキン</t>
    </rPh>
    <rPh sb="737" eb="739">
      <t>センエン</t>
    </rPh>
    <rPh sb="739" eb="740">
      <t>トウ</t>
    </rPh>
    <phoneticPr fontId="20"/>
  </si>
  <si>
    <t>（参考）Ｒ６上半期執行率</t>
    <rPh sb="1" eb="3">
      <t>サンコウ</t>
    </rPh>
    <rPh sb="9" eb="12">
      <t>シッコウリツ</t>
    </rPh>
    <phoneticPr fontId="20"/>
  </si>
  <si>
    <t>（参考）Ｒ６上半期収入率</t>
    <rPh sb="1" eb="3">
      <t>サンコウ</t>
    </rPh>
    <rPh sb="9" eb="11">
      <t>シュウニュウ</t>
    </rPh>
    <rPh sb="11" eb="12">
      <t>リツ</t>
    </rPh>
    <phoneticPr fontId="20"/>
  </si>
  <si>
    <t>（参考）Ｒ6上半期執行率</t>
    <rPh sb="1" eb="3">
      <t>サンコウ</t>
    </rPh>
    <rPh sb="9" eb="12">
      <t>シッコウリツ</t>
    </rPh>
    <phoneticPr fontId="20"/>
  </si>
  <si>
    <t>介護給付費準備基金　計</t>
    <rPh sb="10" eb="11">
      <t>ケイ</t>
    </rPh>
    <phoneticPr fontId="20"/>
  </si>
  <si>
    <t>　介護給付費準備基金（債権）</t>
    <rPh sb="1" eb="3">
      <t>カイゴ</t>
    </rPh>
    <rPh sb="3" eb="5">
      <t>キュウフ</t>
    </rPh>
    <rPh sb="5" eb="6">
      <t>ヒ</t>
    </rPh>
    <rPh sb="6" eb="8">
      <t>ジュンビ</t>
    </rPh>
    <rPh sb="8" eb="10">
      <t>キキン</t>
    </rPh>
    <rPh sb="11" eb="13">
      <t>サイケン</t>
    </rPh>
    <phoneticPr fontId="20"/>
  </si>
  <si>
    <t>　水道事業経営安定基金（現金）</t>
    <rPh sb="3" eb="5">
      <t>ジギョウ</t>
    </rPh>
    <rPh sb="5" eb="7">
      <t>ケイエイ</t>
    </rPh>
    <rPh sb="12" eb="14">
      <t>ゲンキン</t>
    </rPh>
    <phoneticPr fontId="20"/>
  </si>
  <si>
    <t>重点支援地方交付金
   中小事業者支援事業</t>
    <rPh sb="0" eb="2">
      <t>じゅうてん</t>
    </rPh>
    <rPh sb="2" eb="4">
      <t>しえん</t>
    </rPh>
    <rPh sb="4" eb="6">
      <t>ちほう</t>
    </rPh>
    <rPh sb="6" eb="9">
      <t>こうふきん</t>
    </rPh>
    <rPh sb="13" eb="15">
      <t>ちゅうしょう</t>
    </rPh>
    <rPh sb="15" eb="18">
      <t>じぎょうしゃ</t>
    </rPh>
    <rPh sb="18" eb="20">
      <t>しえん</t>
    </rPh>
    <rPh sb="20" eb="22">
      <t>じぎょう</t>
    </rPh>
    <phoneticPr fontId="43" type="Hiragana"/>
  </si>
  <si>
    <t>　水道事業経営安定基金（貸付金）</t>
    <rPh sb="3" eb="5">
      <t>ジギョウ</t>
    </rPh>
    <rPh sb="5" eb="7">
      <t>ケイエイ</t>
    </rPh>
    <rPh sb="12" eb="14">
      <t>カシツケ</t>
    </rPh>
    <rPh sb="14" eb="15">
      <t>キン</t>
    </rPh>
    <phoneticPr fontId="20"/>
  </si>
  <si>
    <t>　病院事業基金（現金）</t>
    <rPh sb="1" eb="3">
      <t>ビョウイン</t>
    </rPh>
    <rPh sb="8" eb="10">
      <t>ゲンキン</t>
    </rPh>
    <phoneticPr fontId="20"/>
  </si>
  <si>
    <t>　病院事業基金（債券）</t>
    <rPh sb="1" eb="3">
      <t>ビョウイン</t>
    </rPh>
    <rPh sb="8" eb="9">
      <t>サイ</t>
    </rPh>
    <rPh sb="9" eb="10">
      <t>ケン</t>
    </rPh>
    <phoneticPr fontId="20"/>
  </si>
  <si>
    <t>　財政調整基金(債券)</t>
    <rPh sb="8" eb="10">
      <t>サイケン</t>
    </rPh>
    <phoneticPr fontId="20"/>
  </si>
  <si>
    <t>財政調整基金　計</t>
    <rPh sb="7" eb="8">
      <t>ケイ</t>
    </rPh>
    <phoneticPr fontId="20"/>
  </si>
  <si>
    <t>令和７年度</t>
    <rPh sb="0" eb="2">
      <t>レウィア</t>
    </rPh>
    <rPh sb="3" eb="5">
      <t>ネンド</t>
    </rPh>
    <phoneticPr fontId="20"/>
  </si>
  <si>
    <t>令和７年度
９月末現在高</t>
    <rPh sb="0" eb="2">
      <t>レイワ</t>
    </rPh>
    <rPh sb="3" eb="5">
      <t>ネンド</t>
    </rPh>
    <rPh sb="7" eb="8">
      <t>ガツ</t>
    </rPh>
    <rPh sb="8" eb="9">
      <t>マツ</t>
    </rPh>
    <rPh sb="9" eb="12">
      <t>ゲンザイダカ</t>
    </rPh>
    <phoneticPr fontId="20"/>
  </si>
  <si>
    <t>令和６年度末</t>
    <rPh sb="0" eb="2">
      <t>レイワ</t>
    </rPh>
    <rPh sb="3" eb="6">
      <t>ネンドマツ</t>
    </rPh>
    <phoneticPr fontId="20"/>
  </si>
  <si>
    <t>（参考）R6上半期執行率</t>
    <rPh sb="1" eb="3">
      <t>サンコウ</t>
    </rPh>
    <rPh sb="9" eb="12">
      <t>シッコウリツ</t>
    </rPh>
    <phoneticPr fontId="20"/>
  </si>
  <si>
    <t>下水道事業等</t>
  </si>
  <si>
    <t>宅地造成事業</t>
  </si>
  <si>
    <t>収益的</t>
  </si>
  <si>
    <t>資本的</t>
  </si>
  <si>
    <t>支出</t>
  </si>
  <si>
    <t>（単位：千円）</t>
  </si>
  <si>
    <t>予　算　状　況</t>
  </si>
  <si>
    <t>国民健康保険特別会計</t>
    <rPh sb="0" eb="2">
      <t>こくみん</t>
    </rPh>
    <rPh sb="2" eb="4">
      <t>けんこう</t>
    </rPh>
    <rPh sb="4" eb="6">
      <t>ほけん</t>
    </rPh>
    <rPh sb="6" eb="8">
      <t>とくべつ</t>
    </rPh>
    <rPh sb="8" eb="10">
      <t>かいけい</t>
    </rPh>
    <phoneticPr fontId="34" type="Hiragana"/>
  </si>
  <si>
    <t>予算現額A</t>
  </si>
  <si>
    <t>3.1.1.8</t>
  </si>
  <si>
    <t>（参考）R6上半期執行率</t>
    <rPh sb="1" eb="3">
      <t>サンコウ</t>
    </rPh>
    <rPh sb="6" eb="9">
      <t>カミハンキ</t>
    </rPh>
    <rPh sb="9" eb="12">
      <t>シッコウリツ</t>
    </rPh>
    <phoneticPr fontId="20"/>
  </si>
  <si>
    <t>予算現額A'</t>
    <rPh sb="0" eb="2">
      <t>ヨサン</t>
    </rPh>
    <rPh sb="2" eb="4">
      <t>ゲンガク</t>
    </rPh>
    <phoneticPr fontId="20"/>
  </si>
  <si>
    <t>B'/A'（％）</t>
  </si>
  <si>
    <t>※収入未済額が△の場合は、調定額を収入額にあわせる。（観桜料調定未済）</t>
    <rPh sb="1" eb="3">
      <t>シュウニュウ</t>
    </rPh>
    <rPh sb="3" eb="5">
      <t>ミサイ</t>
    </rPh>
    <rPh sb="5" eb="6">
      <t>ガク</t>
    </rPh>
    <rPh sb="9" eb="11">
      <t>バアイ</t>
    </rPh>
    <rPh sb="13" eb="16">
      <t>チョウテイガク</t>
    </rPh>
    <rPh sb="17" eb="19">
      <t>シュウニュウ</t>
    </rPh>
    <rPh sb="19" eb="20">
      <t>ガク</t>
    </rPh>
    <rPh sb="27" eb="29">
      <t>カンオウ</t>
    </rPh>
    <rPh sb="29" eb="30">
      <t>リョウ</t>
    </rPh>
    <rPh sb="30" eb="32">
      <t>チョウテイ</t>
    </rPh>
    <rPh sb="32" eb="34">
      <t>ミサイ</t>
    </rPh>
    <phoneticPr fontId="20"/>
  </si>
  <si>
    <t>款項目事業</t>
    <rPh sb="0" eb="1">
      <t>カン</t>
    </rPh>
    <rPh sb="1" eb="3">
      <t>コウモク</t>
    </rPh>
    <rPh sb="3" eb="5">
      <t>ジギョウ</t>
    </rPh>
    <phoneticPr fontId="20"/>
  </si>
  <si>
    <t>8.2.4.2</t>
  </si>
  <si>
    <t>合　　　計</t>
    <rPh sb="0" eb="1">
      <t>ごう</t>
    </rPh>
    <rPh sb="4" eb="5">
      <t>けい</t>
    </rPh>
    <phoneticPr fontId="34" type="Hiragana"/>
  </si>
  <si>
    <t>繰越明許
繰越額</t>
    <rPh sb="0" eb="2">
      <t>クリコシ</t>
    </rPh>
    <rPh sb="2" eb="4">
      <t>メイキョ</t>
    </rPh>
    <rPh sb="5" eb="8">
      <t>クリコシガク</t>
    </rPh>
    <phoneticPr fontId="20"/>
  </si>
  <si>
    <t>執行率</t>
    <rPh sb="0" eb="2">
      <t>シッコウ</t>
    </rPh>
    <rPh sb="2" eb="3">
      <t>リツ</t>
    </rPh>
    <phoneticPr fontId="20"/>
  </si>
  <si>
    <t>“じゃない三春”の魅力発信事業</t>
    <rPh sb="5" eb="7">
      <t>みはる</t>
    </rPh>
    <rPh sb="9" eb="11">
      <t>みりょく</t>
    </rPh>
    <rPh sb="11" eb="13">
      <t>はっしん</t>
    </rPh>
    <rPh sb="13" eb="15">
      <t>じぎょう</t>
    </rPh>
    <phoneticPr fontId="43" type="Hiragana"/>
  </si>
  <si>
    <t>低所得世帯支援給付事業</t>
    <rPh sb="0" eb="3">
      <t>ていしょとく</t>
    </rPh>
    <rPh sb="3" eb="5">
      <t>せたい</t>
    </rPh>
    <rPh sb="5" eb="7">
      <t>しえん</t>
    </rPh>
    <rPh sb="7" eb="9">
      <t>きゅうふ</t>
    </rPh>
    <rPh sb="9" eb="11">
      <t>じぎょう</t>
    </rPh>
    <phoneticPr fontId="43" type="Hiragana"/>
  </si>
  <si>
    <t>物価高騰対策生活支援給付事業</t>
    <rPh sb="0" eb="2">
      <t>ぶっか</t>
    </rPh>
    <rPh sb="2" eb="4">
      <t>こうとう</t>
    </rPh>
    <rPh sb="4" eb="6">
      <t>たいさく</t>
    </rPh>
    <rPh sb="6" eb="8">
      <t>せいかつ</t>
    </rPh>
    <rPh sb="8" eb="10">
      <t>しえん</t>
    </rPh>
    <rPh sb="10" eb="12">
      <t>きゅうふ</t>
    </rPh>
    <rPh sb="12" eb="14">
      <t>じぎょう</t>
    </rPh>
    <phoneticPr fontId="43" type="Hiragana"/>
  </si>
  <si>
    <t>岩江こども園屋外遊戯施設整備事業</t>
    <rPh sb="0" eb="2">
      <t>いわえ</t>
    </rPh>
    <rPh sb="5" eb="6">
      <t>えん</t>
    </rPh>
    <rPh sb="6" eb="8">
      <t>おくがい</t>
    </rPh>
    <rPh sb="8" eb="10">
      <t>ゆうぎ</t>
    </rPh>
    <rPh sb="10" eb="12">
      <t>しせつ</t>
    </rPh>
    <rPh sb="12" eb="14">
      <t>せいび</t>
    </rPh>
    <rPh sb="14" eb="16">
      <t>じぎょう</t>
    </rPh>
    <phoneticPr fontId="43" type="Hiragana"/>
  </si>
  <si>
    <t>重点支援地方交付金
   水稲生産者物価高騰対策支援事業</t>
    <rPh sb="0" eb="2">
      <t>じゅうてん</t>
    </rPh>
    <rPh sb="2" eb="4">
      <t>しえん</t>
    </rPh>
    <rPh sb="4" eb="6">
      <t>ちほう</t>
    </rPh>
    <rPh sb="6" eb="9">
      <t>こうふきん</t>
    </rPh>
    <rPh sb="13" eb="15">
      <t>すいとう</t>
    </rPh>
    <rPh sb="15" eb="18">
      <t>せいさんしゃ</t>
    </rPh>
    <rPh sb="18" eb="20">
      <t>ぶっか</t>
    </rPh>
    <rPh sb="20" eb="22">
      <t>こうとう</t>
    </rPh>
    <rPh sb="22" eb="24">
      <t>たいさく</t>
    </rPh>
    <rPh sb="24" eb="26">
      <t>しえん</t>
    </rPh>
    <rPh sb="26" eb="28">
      <t>じぎょう</t>
    </rPh>
    <phoneticPr fontId="43" type="Hiragana"/>
  </si>
  <si>
    <t>実沢青石永志田線道路改良事業</t>
    <rPh sb="0" eb="2">
      <t>さねざわ</t>
    </rPh>
    <rPh sb="2" eb="3">
      <t>あお</t>
    </rPh>
    <rPh sb="3" eb="4">
      <t>いし</t>
    </rPh>
    <rPh sb="4" eb="7">
      <t>ながしだ</t>
    </rPh>
    <rPh sb="7" eb="8">
      <t>せん</t>
    </rPh>
    <rPh sb="8" eb="10">
      <t>どうろ</t>
    </rPh>
    <rPh sb="10" eb="12">
      <t>かいりょう</t>
    </rPh>
    <rPh sb="12" eb="14">
      <t>じぎょう</t>
    </rPh>
    <phoneticPr fontId="43" type="Hiragana"/>
  </si>
  <si>
    <t>後作石畑線舗装補修事業</t>
    <rPh sb="0" eb="2">
      <t>うしろさく</t>
    </rPh>
    <rPh sb="2" eb="4">
      <t>いしばた</t>
    </rPh>
    <rPh sb="4" eb="5">
      <t>せん</t>
    </rPh>
    <rPh sb="5" eb="7">
      <t>ほそう</t>
    </rPh>
    <rPh sb="7" eb="9">
      <t>ほしゅう</t>
    </rPh>
    <rPh sb="9" eb="11">
      <t>じぎょう</t>
    </rPh>
    <phoneticPr fontId="43" type="Hiragana"/>
  </si>
  <si>
    <t>前処理破砕設備シーケンサー更新工事</t>
    <rPh sb="15" eb="17">
      <t>コウジ</t>
    </rPh>
    <phoneticPr fontId="20"/>
  </si>
  <si>
    <t>ｶﾞﾊﾞﾒﾝﾄｸﾗｳﾄﾞﾈｯﾄﾜｰｸ環境構築業務</t>
  </si>
  <si>
    <t>アウトドア環境創出推進事業</t>
    <rPh sb="5" eb="7">
      <t>カンキョウ</t>
    </rPh>
    <rPh sb="7" eb="9">
      <t>ソウシュツ</t>
    </rPh>
    <rPh sb="9" eb="11">
      <t>スイシン</t>
    </rPh>
    <rPh sb="11" eb="13">
      <t>ジギョウ</t>
    </rPh>
    <phoneticPr fontId="20"/>
  </si>
  <si>
    <t>2.1.7.3</t>
  </si>
  <si>
    <t>備考　　　　○収入未済額
・使用料及び手数料（１－８）　町営バス利用料（運行会社分）　404千円　事後調定
・諸収入（６－８）　運行業務負担金（環境創造センター分）　1,681千円</t>
    <rPh sb="0" eb="2">
      <t>ビコウ</t>
    </rPh>
    <rPh sb="7" eb="9">
      <t>シュウニュウ</t>
    </rPh>
    <rPh sb="9" eb="11">
      <t>ミサイ</t>
    </rPh>
    <rPh sb="11" eb="12">
      <t>ガク</t>
    </rPh>
    <rPh sb="14" eb="17">
      <t>シヨウリョウ</t>
    </rPh>
    <rPh sb="17" eb="18">
      <t>オヨ</t>
    </rPh>
    <rPh sb="19" eb="22">
      <t>テスウリョウ</t>
    </rPh>
    <rPh sb="28" eb="30">
      <t>チョウエイ</t>
    </rPh>
    <rPh sb="32" eb="35">
      <t>リヨウリョウ</t>
    </rPh>
    <rPh sb="36" eb="38">
      <t>ウンコウ</t>
    </rPh>
    <rPh sb="38" eb="40">
      <t>カイシャ</t>
    </rPh>
    <rPh sb="40" eb="41">
      <t>ブン</t>
    </rPh>
    <rPh sb="46" eb="48">
      <t>センエン</t>
    </rPh>
    <rPh sb="49" eb="51">
      <t>ジゴ</t>
    </rPh>
    <rPh sb="51" eb="53">
      <t>チョウテイ</t>
    </rPh>
    <rPh sb="55" eb="58">
      <t>ショシュウニュウ</t>
    </rPh>
    <rPh sb="88" eb="90">
      <t>センエン</t>
    </rPh>
    <phoneticPr fontId="20"/>
  </si>
  <si>
    <t>3.1.1.7</t>
  </si>
  <si>
    <t>3.1.1.9</t>
  </si>
  <si>
    <t>6.1.3.8</t>
  </si>
  <si>
    <t>8.2.3.4</t>
  </si>
  <si>
    <t>2.1.6.7</t>
  </si>
  <si>
    <t>2.1.7.2</t>
  </si>
  <si>
    <t>負担済</t>
    <rPh sb="0" eb="2">
      <t>フタン</t>
    </rPh>
    <rPh sb="2" eb="3">
      <t>スミ</t>
    </rPh>
    <phoneticPr fontId="20"/>
  </si>
  <si>
    <t>支出済</t>
    <rPh sb="0" eb="2">
      <t>シシュツ</t>
    </rPh>
    <rPh sb="2" eb="3">
      <t>スミ</t>
    </rPh>
    <phoneticPr fontId="42"/>
  </si>
  <si>
    <t>備考　○配当残高（負担行為未済）
・保険給付費（２－８）　一般被保険者療養給付費　591,590千円、一般被保険者高額療養費59,976千円等
・国民健康保険事業費納付金（３－８）　一般被保険者医療給付費200,580千円、後期高齢者支援金77,094千円等
・保健事業費（４－８）　特定健康診査等事業費12，049千円等</t>
    <rPh sb="0" eb="2">
      <t>ビコウ</t>
    </rPh>
    <rPh sb="4" eb="6">
      <t>ハイトウ</t>
    </rPh>
    <rPh sb="6" eb="8">
      <t>ザンダカ</t>
    </rPh>
    <rPh sb="9" eb="11">
      <t>フタン</t>
    </rPh>
    <rPh sb="11" eb="13">
      <t>コウイ</t>
    </rPh>
    <rPh sb="13" eb="15">
      <t>ミサイ</t>
    </rPh>
    <rPh sb="18" eb="20">
      <t>ホケン</t>
    </rPh>
    <rPh sb="20" eb="23">
      <t>キュウフヒ</t>
    </rPh>
    <rPh sb="70" eb="71">
      <t>ナド</t>
    </rPh>
    <rPh sb="73" eb="75">
      <t>コクミン</t>
    </rPh>
    <rPh sb="75" eb="77">
      <t>ケンコウ</t>
    </rPh>
    <rPh sb="77" eb="79">
      <t>ホケン</t>
    </rPh>
    <rPh sb="79" eb="81">
      <t>ジギョウ</t>
    </rPh>
    <rPh sb="81" eb="82">
      <t>ヒ</t>
    </rPh>
    <rPh sb="82" eb="85">
      <t>ノウフキン</t>
    </rPh>
    <rPh sb="112" eb="114">
      <t>コウキ</t>
    </rPh>
    <rPh sb="114" eb="117">
      <t>コウレイシャ</t>
    </rPh>
    <rPh sb="117" eb="120">
      <t>シエンキン</t>
    </rPh>
    <rPh sb="126" eb="128">
      <t>センエン</t>
    </rPh>
    <rPh sb="128" eb="129">
      <t>トウ</t>
    </rPh>
    <rPh sb="131" eb="133">
      <t>ホケン</t>
    </rPh>
    <rPh sb="133" eb="136">
      <t>ジギョウヒ</t>
    </rPh>
    <rPh sb="158" eb="160">
      <t>センエン</t>
    </rPh>
    <rPh sb="160" eb="161">
      <t>トウ</t>
    </rPh>
    <phoneticPr fontId="20"/>
  </si>
  <si>
    <t>備考  ○配当残高（負担行為未済）
・後期高齢者医療広域連合納付金（２－８）　158,474千円(毎月支払）</t>
    <rPh sb="0" eb="2">
      <t>ビコウ</t>
    </rPh>
    <rPh sb="5" eb="7">
      <t>ハイトウ</t>
    </rPh>
    <rPh sb="7" eb="9">
      <t>ザンダカ</t>
    </rPh>
    <rPh sb="10" eb="12">
      <t>フタン</t>
    </rPh>
    <rPh sb="12" eb="14">
      <t>コウイ</t>
    </rPh>
    <rPh sb="14" eb="16">
      <t>ミサイ</t>
    </rPh>
    <rPh sb="46" eb="48">
      <t>センエン</t>
    </rPh>
    <rPh sb="49" eb="51">
      <t>マイツキ</t>
    </rPh>
    <rPh sb="51" eb="53">
      <t>シハラ</t>
    </rPh>
    <phoneticPr fontId="20"/>
  </si>
  <si>
    <t>備考　○配当残額（負担行為未済）
・事業費（１－８）　町営バス運行事業費　18,545千円（需用費12,960千円、委託料2,741千円等）</t>
    <rPh sb="0" eb="2">
      <t>ビコウ</t>
    </rPh>
    <rPh sb="4" eb="6">
      <t>ハイトウ</t>
    </rPh>
    <rPh sb="6" eb="8">
      <t>ザンガク</t>
    </rPh>
    <rPh sb="9" eb="11">
      <t>フタン</t>
    </rPh>
    <rPh sb="11" eb="13">
      <t>コウイ</t>
    </rPh>
    <rPh sb="13" eb="15">
      <t>ミサイ</t>
    </rPh>
    <rPh sb="18" eb="21">
      <t>ジギョウヒ</t>
    </rPh>
    <rPh sb="27" eb="29">
      <t>チョウエイ</t>
    </rPh>
    <rPh sb="31" eb="33">
      <t>ウンコウ</t>
    </rPh>
    <rPh sb="33" eb="35">
      <t>ジギョウ</t>
    </rPh>
    <rPh sb="35" eb="36">
      <t>ヒ</t>
    </rPh>
    <rPh sb="43" eb="45">
      <t>センエン</t>
    </rPh>
    <rPh sb="46" eb="48">
      <t>ジュヨウ</t>
    </rPh>
    <rPh sb="48" eb="49">
      <t>ヒ</t>
    </rPh>
    <rPh sb="55" eb="57">
      <t>センエン</t>
    </rPh>
    <rPh sb="58" eb="61">
      <t>イタクリョウ</t>
    </rPh>
    <rPh sb="66" eb="68">
      <t>センエン</t>
    </rPh>
    <rPh sb="68" eb="69">
      <t>トウ</t>
    </rPh>
    <phoneticPr fontId="20"/>
  </si>
  <si>
    <t xml:space="preserve">備考　○配当残額（負担行為未済）
・事業費（１－８）　学校給食食材放射性物質測定事業1,109千円 等
</t>
    <rPh sb="0" eb="2">
      <t>ビコウ</t>
    </rPh>
    <rPh sb="18" eb="21">
      <t>ジギョウヒ</t>
    </rPh>
    <rPh sb="27" eb="29">
      <t>ガッコウ</t>
    </rPh>
    <rPh sb="29" eb="31">
      <t>キュウショク</t>
    </rPh>
    <rPh sb="31" eb="33">
      <t>ショクザイ</t>
    </rPh>
    <rPh sb="33" eb="36">
      <t>ホウシャセイ</t>
    </rPh>
    <rPh sb="36" eb="38">
      <t>ブッシツ</t>
    </rPh>
    <rPh sb="38" eb="40">
      <t>ソクテイ</t>
    </rPh>
    <rPh sb="40" eb="42">
      <t>ジギョウ</t>
    </rPh>
    <rPh sb="47" eb="49">
      <t>センエン</t>
    </rPh>
    <rPh sb="50" eb="51">
      <t>トウ</t>
    </rPh>
    <phoneticPr fontId="20"/>
  </si>
  <si>
    <t>備考　○収入未済額
・後期高齢者医療保険料（１－８）　納期未到来分：特別徴収保険料67,614千円、普通徴収保険料27,056千円等</t>
    <rPh sb="0" eb="2">
      <t>ビコウ</t>
    </rPh>
    <rPh sb="4" eb="6">
      <t>シュウニュウ</t>
    </rPh>
    <rPh sb="6" eb="8">
      <t>ミサイ</t>
    </rPh>
    <rPh sb="8" eb="9">
      <t>ガク</t>
    </rPh>
    <rPh sb="11" eb="13">
      <t>コウキ</t>
    </rPh>
    <rPh sb="13" eb="16">
      <t>コウレイシャ</t>
    </rPh>
    <rPh sb="16" eb="18">
      <t>イリョウ</t>
    </rPh>
    <rPh sb="18" eb="21">
      <t>ホケンリョウ</t>
    </rPh>
    <rPh sb="27" eb="29">
      <t>ノウキ</t>
    </rPh>
    <rPh sb="29" eb="30">
      <t>ミ</t>
    </rPh>
    <rPh sb="30" eb="32">
      <t>トウライ</t>
    </rPh>
    <rPh sb="32" eb="33">
      <t>ブン</t>
    </rPh>
    <rPh sb="34" eb="36">
      <t>トクベツ</t>
    </rPh>
    <rPh sb="36" eb="38">
      <t>チョウシュウ</t>
    </rPh>
    <rPh sb="38" eb="41">
      <t>ホケンリョウ</t>
    </rPh>
    <rPh sb="47" eb="49">
      <t>センエン</t>
    </rPh>
    <rPh sb="50" eb="52">
      <t>フツウ</t>
    </rPh>
    <rPh sb="52" eb="54">
      <t>チョウシュウ</t>
    </rPh>
    <rPh sb="54" eb="57">
      <t>ホケンリョウ</t>
    </rPh>
    <rPh sb="63" eb="65">
      <t>センエン</t>
    </rPh>
    <rPh sb="65" eb="66">
      <t>トウ</t>
    </rPh>
    <phoneticPr fontId="20"/>
  </si>
  <si>
    <t>備考　　　　○収入未済額
・介護保険料（１－８）　特別徴収保険料184,315千円、普通徴収保険料11,726千円　等　
・国庫支出金（３－８）　介護給付費国庫負担金72,706千円
・支払基金交付金（４－８）　介護給付費支払給付費交付金202,995千円、地域支援事業支援交付金（総合事業）4,805千円
・県支出金（５－８）　介護給付費県負担金112，102千円</t>
    <rPh sb="0" eb="2">
      <t>ビコウ</t>
    </rPh>
    <rPh sb="11" eb="12">
      <t>ガク</t>
    </rPh>
    <rPh sb="14" eb="16">
      <t>カイゴ</t>
    </rPh>
    <rPh sb="16" eb="19">
      <t>ホケンリョウ</t>
    </rPh>
    <rPh sb="25" eb="27">
      <t>トクベツ</t>
    </rPh>
    <rPh sb="27" eb="29">
      <t>チョウシュウ</t>
    </rPh>
    <rPh sb="29" eb="32">
      <t>ホケンリョウ</t>
    </rPh>
    <rPh sb="39" eb="41">
      <t>センエン</t>
    </rPh>
    <rPh sb="42" eb="44">
      <t>フツウ</t>
    </rPh>
    <rPh sb="44" eb="46">
      <t>チョウシュウ</t>
    </rPh>
    <rPh sb="46" eb="49">
      <t>ホケンリョウ</t>
    </rPh>
    <rPh sb="55" eb="57">
      <t>センエン</t>
    </rPh>
    <rPh sb="58" eb="59">
      <t>ナド</t>
    </rPh>
    <rPh sb="62" eb="64">
      <t>コッコ</t>
    </rPh>
    <rPh sb="64" eb="67">
      <t>シシュツキン</t>
    </rPh>
    <rPh sb="93" eb="95">
      <t>シハライ</t>
    </rPh>
    <rPh sb="95" eb="97">
      <t>キキン</t>
    </rPh>
    <rPh sb="97" eb="100">
      <t>コウフキン</t>
    </rPh>
    <rPh sb="129" eb="131">
      <t>チイキ</t>
    </rPh>
    <rPh sb="131" eb="133">
      <t>シエン</t>
    </rPh>
    <rPh sb="133" eb="135">
      <t>ジギョウ</t>
    </rPh>
    <rPh sb="135" eb="137">
      <t>シエン</t>
    </rPh>
    <rPh sb="137" eb="140">
      <t>コウフキン</t>
    </rPh>
    <rPh sb="141" eb="143">
      <t>ソウゴウ</t>
    </rPh>
    <rPh sb="143" eb="145">
      <t>ジギョウ</t>
    </rPh>
    <rPh sb="151" eb="153">
      <t>センエン</t>
    </rPh>
    <rPh sb="155" eb="156">
      <t>ケン</t>
    </rPh>
    <rPh sb="156" eb="159">
      <t>シシュツキン</t>
    </rPh>
    <phoneticPr fontId="20"/>
  </si>
  <si>
    <t xml:space="preserve">備考　○予算対比額（調定未済）
・国庫支出金（１－７）福島再生加速化交付金（帰還環境整備）8,510千円
・県支出金（２－７）広葉樹林再生事業費県補助金55,000千円等
</t>
    <rPh sb="0" eb="2">
      <t>ビコウ</t>
    </rPh>
    <rPh sb="4" eb="6">
      <t>ヨサン</t>
    </rPh>
    <rPh sb="6" eb="8">
      <t>タイヒ</t>
    </rPh>
    <rPh sb="8" eb="9">
      <t>ガク</t>
    </rPh>
    <rPh sb="10" eb="12">
      <t>チョウテイ</t>
    </rPh>
    <rPh sb="12" eb="13">
      <t>ミ</t>
    </rPh>
    <rPh sb="13" eb="14">
      <t>スミ</t>
    </rPh>
    <rPh sb="17" eb="19">
      <t>コッコ</t>
    </rPh>
    <rPh sb="19" eb="21">
      <t>シシュツ</t>
    </rPh>
    <rPh sb="21" eb="22">
      <t>キン</t>
    </rPh>
    <rPh sb="50" eb="52">
      <t>センエン</t>
    </rPh>
    <rPh sb="54" eb="55">
      <t>ケン</t>
    </rPh>
    <rPh sb="55" eb="58">
      <t>シシュツキン</t>
    </rPh>
    <rPh sb="82" eb="84">
      <t>センエン</t>
    </rPh>
    <rPh sb="84" eb="85">
      <t>トウ</t>
    </rPh>
    <phoneticPr fontId="20"/>
  </si>
  <si>
    <t>○　令和７年度　上半期（４月～９月）予算執行状況</t>
    <rPh sb="2" eb="3">
      <t>レイ</t>
    </rPh>
    <rPh sb="3" eb="4">
      <t>ワ</t>
    </rPh>
    <rPh sb="5" eb="6">
      <t>トシ</t>
    </rPh>
    <rPh sb="8" eb="11">
      <t>カミハンキ</t>
    </rPh>
    <rPh sb="13" eb="14">
      <t>ガツ</t>
    </rPh>
    <rPh sb="16" eb="17">
      <t>ガツ</t>
    </rPh>
    <rPh sb="18" eb="20">
      <t>ヨサン</t>
    </rPh>
    <rPh sb="20" eb="22">
      <t>シッコウ</t>
    </rPh>
    <rPh sb="22" eb="24">
      <t>ジョウキョウ</t>
    </rPh>
    <phoneticPr fontId="20"/>
  </si>
  <si>
    <t>後期高齢者医療特別会計</t>
    <rPh sb="0" eb="2">
      <t>こうき</t>
    </rPh>
    <rPh sb="2" eb="5">
      <t>こうれいしゃ</t>
    </rPh>
    <rPh sb="5" eb="7">
      <t>いりょう</t>
    </rPh>
    <rPh sb="7" eb="9">
      <t>とくべつ</t>
    </rPh>
    <rPh sb="9" eb="11">
      <t>かいけい</t>
    </rPh>
    <phoneticPr fontId="34" type="Hiragana"/>
  </si>
  <si>
    <t>介護保険特別会計</t>
    <rPh sb="0" eb="2">
      <t>かいご</t>
    </rPh>
    <rPh sb="2" eb="4">
      <t>ほけん</t>
    </rPh>
    <rPh sb="4" eb="6">
      <t>とくべつ</t>
    </rPh>
    <rPh sb="6" eb="8">
      <t>かいけい</t>
    </rPh>
    <phoneticPr fontId="34" type="Hiragana"/>
  </si>
  <si>
    <t>町営バス事業特別会計</t>
    <rPh sb="0" eb="2">
      <t>ちょうえい</t>
    </rPh>
    <rPh sb="4" eb="6">
      <t>じぎょう</t>
    </rPh>
    <rPh sb="6" eb="8">
      <t>とくべつ</t>
    </rPh>
    <rPh sb="8" eb="10">
      <t>かいけい</t>
    </rPh>
    <phoneticPr fontId="34" type="Hiragana"/>
  </si>
  <si>
    <t>特別会計</t>
    <rPh sb="0" eb="2">
      <t>とくべつ</t>
    </rPh>
    <rPh sb="2" eb="4">
      <t>かいけい</t>
    </rPh>
    <phoneticPr fontId="34" type="Hiragana"/>
  </si>
  <si>
    <t>計　</t>
    <rPh sb="0" eb="1">
      <t>ケイ</t>
    </rPh>
    <phoneticPr fontId="20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</si>
</sst>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9">
    <numFmt numFmtId="176" formatCode="#,##0;[Black]&quot;△&quot;#,##0"/>
    <numFmt numFmtId="177" formatCode="0.0_ "/>
    <numFmt numFmtId="178" formatCode="#,##0;&quot;△ &quot;#,##0"/>
    <numFmt numFmtId="179" formatCode="#,##0.0;[Black]&quot;△&quot;#,##0.0"/>
    <numFmt numFmtId="180" formatCode="0.0;[Red]0.0"/>
    <numFmt numFmtId="181" formatCode="#,##0;&quot;△&quot;#,##0"/>
    <numFmt numFmtId="182" formatCode="0.00_ "/>
    <numFmt numFmtId="183" formatCode="#,##0.0;[Red]\-#,##0.0"/>
    <numFmt numFmtId="184" formatCode="0.0%"/>
    <numFmt numFmtId="185" formatCode="#,##0;&quot;▲ &quot;#,##0"/>
    <numFmt numFmtId="186" formatCode="#,##0_ "/>
    <numFmt numFmtId="187" formatCode="#,##0.00;&quot;△ &quot;#,##0.00"/>
    <numFmt numFmtId="188" formatCode="General&quot;個&quot;"/>
    <numFmt numFmtId="189" formatCode="#,###.00&quot;㎡&quot;"/>
    <numFmt numFmtId="190" formatCode="General&quot;件&quot;"/>
    <numFmt numFmtId="191" formatCode="#,###&quot;千&quot;&quot;円&quot;"/>
    <numFmt numFmtId="192" formatCode="General&quot;台&quot;"/>
    <numFmt numFmtId="193" formatCode="##,##0&quot;千&quot;&quot;円&quot;"/>
    <numFmt numFmtId="194" formatCode="&quot;△&quot;\ #,##0;&quot;▲&quot;\ #,##0&quot;台&quot;"/>
  </numFmts>
  <fonts count="44">
    <font>
      <sz val="11"/>
      <color auto="1"/>
      <name val="ＭＳ Ｐゴシック"/>
      <family val="3"/>
    </font>
    <font>
      <sz val="12"/>
      <color indexed="8"/>
      <name val="ＭＳ 明朝"/>
      <family val="1"/>
    </font>
    <font>
      <sz val="12"/>
      <color indexed="9"/>
      <name val="ＭＳ 明朝"/>
      <family val="1"/>
    </font>
    <font>
      <sz val="12"/>
      <color indexed="60"/>
      <name val="ＭＳ 明朝"/>
      <family val="1"/>
    </font>
    <font>
      <b/>
      <sz val="18"/>
      <color indexed="56"/>
      <name val="ＭＳ Ｐゴシック"/>
      <family val="3"/>
    </font>
    <font>
      <b/>
      <sz val="12"/>
      <color indexed="9"/>
      <name val="ＭＳ 明朝"/>
      <family val="1"/>
    </font>
    <font>
      <sz val="11"/>
      <color auto="1"/>
      <name val="ＭＳ Ｐゴシック"/>
      <family val="3"/>
    </font>
    <font>
      <sz val="12"/>
      <color indexed="52"/>
      <name val="ＭＳ 明朝"/>
      <family val="1"/>
    </font>
    <font>
      <sz val="12"/>
      <color indexed="62"/>
      <name val="ＭＳ 明朝"/>
      <family val="1"/>
    </font>
    <font>
      <b/>
      <sz val="12"/>
      <color indexed="63"/>
      <name val="ＭＳ 明朝"/>
      <family val="1"/>
    </font>
    <font>
      <sz val="12"/>
      <color indexed="20"/>
      <name val="ＭＳ 明朝"/>
      <family val="1"/>
    </font>
    <font>
      <sz val="12"/>
      <color auto="1"/>
      <name val="ＭＳ Ｐゴシック"/>
      <family val="3"/>
    </font>
    <font>
      <sz val="12"/>
      <color indexed="17"/>
      <name val="ＭＳ 明朝"/>
      <family val="1"/>
    </font>
    <font>
      <b/>
      <sz val="15"/>
      <color indexed="56"/>
      <name val="ＭＳ 明朝"/>
      <family val="1"/>
    </font>
    <font>
      <b/>
      <sz val="13"/>
      <color indexed="56"/>
      <name val="ＭＳ 明朝"/>
      <family val="1"/>
    </font>
    <font>
      <b/>
      <sz val="11"/>
      <color indexed="56"/>
      <name val="ＭＳ 明朝"/>
      <family val="1"/>
    </font>
    <font>
      <b/>
      <sz val="12"/>
      <color indexed="52"/>
      <name val="ＭＳ 明朝"/>
      <family val="1"/>
    </font>
    <font>
      <i/>
      <sz val="12"/>
      <color indexed="23"/>
      <name val="ＭＳ 明朝"/>
      <family val="1"/>
    </font>
    <font>
      <sz val="12"/>
      <color indexed="10"/>
      <name val="ＭＳ 明朝"/>
      <family val="1"/>
    </font>
    <font>
      <b/>
      <sz val="12"/>
      <color indexed="8"/>
      <name val="ＭＳ 明朝"/>
      <family val="1"/>
    </font>
    <font>
      <sz val="6"/>
      <color auto="1"/>
      <name val="ＭＳ Ｐゴシック"/>
      <family val="3"/>
    </font>
    <font>
      <sz val="24"/>
      <color auto="1"/>
      <name val="HG丸ｺﾞｼｯｸM-PRO"/>
      <family val="3"/>
    </font>
    <font>
      <sz val="11"/>
      <color auto="1"/>
      <name val="ＭＳ Ｐ明朝"/>
      <family val="1"/>
    </font>
    <font>
      <sz val="20"/>
      <color auto="1"/>
      <name val="HG丸ｺﾞｼｯｸM-PRO"/>
      <family val="3"/>
    </font>
    <font>
      <sz val="14"/>
      <color auto="1"/>
      <name val="HG丸ｺﾞｼｯｸM-PRO"/>
      <family val="3"/>
    </font>
    <font>
      <i/>
      <sz val="14"/>
      <color auto="1"/>
      <name val="HG丸ｺﾞｼｯｸM-PRO"/>
      <family val="3"/>
    </font>
    <font>
      <sz val="9"/>
      <color auto="1"/>
      <name val="ＭＳ Ｐ明朝"/>
      <family val="1"/>
    </font>
    <font>
      <sz val="14"/>
      <color indexed="9"/>
      <name val="ＭＳ Ｐゴシック"/>
      <family val="3"/>
    </font>
    <font>
      <sz val="12"/>
      <color auto="1"/>
      <name val="ＭＳ Ｐ明朝"/>
      <family val="1"/>
    </font>
    <font>
      <sz val="10.5"/>
      <color auto="1"/>
      <name val="ＭＳ Ｐ明朝"/>
      <family val="1"/>
    </font>
    <font>
      <sz val="16"/>
      <color auto="1"/>
      <name val="ＭＳ Ｐ明朝"/>
      <family val="1"/>
    </font>
    <font>
      <b/>
      <sz val="11"/>
      <color auto="1"/>
      <name val="ＭＳ Ｐ明朝"/>
      <family val="1"/>
    </font>
    <font>
      <sz val="10"/>
      <color auto="1"/>
      <name val="ＭＳ Ｐ明朝"/>
      <family val="1"/>
    </font>
    <font>
      <sz val="10"/>
      <color indexed="8"/>
      <name val="ＭＳ Ｐ明朝"/>
      <family val="1"/>
    </font>
    <font>
      <sz val="6"/>
      <color auto="1"/>
      <name val="ＭＳ 明朝"/>
      <family val="1"/>
    </font>
    <font>
      <sz val="14"/>
      <color auto="1"/>
      <name val="ＭＳ Ｐ明朝"/>
      <family val="1"/>
    </font>
    <font>
      <sz val="11"/>
      <color indexed="8"/>
      <name val="ＭＳ Ｐ明朝"/>
      <family val="1"/>
    </font>
    <font>
      <sz val="11"/>
      <color indexed="8"/>
      <name val="ＭＳ Ｐゴシック"/>
      <family val="3"/>
    </font>
    <font>
      <sz val="14"/>
      <color indexed="8"/>
      <name val="ＭＳ Ｐ明朝"/>
      <family val="1"/>
    </font>
    <font>
      <sz val="14"/>
      <color indexed="8"/>
      <name val="ＭＳ Ｐゴシック"/>
      <family val="3"/>
    </font>
    <font>
      <sz val="12"/>
      <color indexed="8"/>
      <name val="ＭＳ Ｐ明朝"/>
      <family val="1"/>
    </font>
    <font>
      <sz val="11.5"/>
      <color auto="1"/>
      <name val="ＭＳ Ｐ明朝"/>
      <family val="1"/>
    </font>
    <font>
      <sz val="14"/>
      <color auto="1"/>
      <name val="ＭＳ Ｐゴシック"/>
      <family val="3"/>
    </font>
    <font>
      <sz val="6"/>
      <color auto="1"/>
      <name val="游ゴシック"/>
      <family val="3"/>
    </font>
  </fonts>
  <fills count="29">
    <fill>
      <patternFill patternType="none"/>
    </fill>
    <fill>
      <patternFill patternType="gray125"/>
    </fill>
    <fill>
      <patternFill patternType="solid">
        <fgColor indexed="31"/>
        <bgColor indexed="65"/>
      </patternFill>
    </fill>
    <fill>
      <patternFill patternType="solid">
        <fgColor indexed="45"/>
        <bgColor indexed="65"/>
      </patternFill>
    </fill>
    <fill>
      <patternFill patternType="solid">
        <fgColor indexed="42"/>
        <bgColor indexed="65"/>
      </patternFill>
    </fill>
    <fill>
      <patternFill patternType="solid">
        <fgColor indexed="46"/>
        <bgColor indexed="65"/>
      </patternFill>
    </fill>
    <fill>
      <patternFill patternType="solid">
        <fgColor indexed="27"/>
        <bgColor indexed="65"/>
      </patternFill>
    </fill>
    <fill>
      <patternFill patternType="solid">
        <fgColor indexed="47"/>
        <bgColor indexed="65"/>
      </patternFill>
    </fill>
    <fill>
      <patternFill patternType="solid">
        <fgColor indexed="44"/>
        <bgColor indexed="65"/>
      </patternFill>
    </fill>
    <fill>
      <patternFill patternType="solid">
        <fgColor indexed="29"/>
        <bgColor indexed="65"/>
      </patternFill>
    </fill>
    <fill>
      <patternFill patternType="solid">
        <fgColor indexed="11"/>
        <bgColor indexed="65"/>
      </patternFill>
    </fill>
    <fill>
      <patternFill patternType="solid">
        <fgColor indexed="51"/>
        <bgColor indexed="65"/>
      </patternFill>
    </fill>
    <fill>
      <patternFill patternType="solid">
        <fgColor indexed="30"/>
        <bgColor indexed="65"/>
      </patternFill>
    </fill>
    <fill>
      <patternFill patternType="solid">
        <fgColor indexed="36"/>
        <bgColor indexed="65"/>
      </patternFill>
    </fill>
    <fill>
      <patternFill patternType="solid">
        <fgColor indexed="49"/>
        <bgColor indexed="65"/>
      </patternFill>
    </fill>
    <fill>
      <patternFill patternType="solid">
        <fgColor indexed="52"/>
        <bgColor indexed="65"/>
      </patternFill>
    </fill>
    <fill>
      <patternFill patternType="solid">
        <fgColor indexed="43"/>
        <bgColor indexed="65"/>
      </patternFill>
    </fill>
    <fill>
      <patternFill patternType="solid">
        <fgColor indexed="62"/>
        <bgColor indexed="65"/>
      </patternFill>
    </fill>
    <fill>
      <patternFill patternType="solid">
        <fgColor indexed="10"/>
        <bgColor indexed="65"/>
      </patternFill>
    </fill>
    <fill>
      <patternFill patternType="solid">
        <fgColor indexed="57"/>
        <bgColor indexed="65"/>
      </patternFill>
    </fill>
    <fill>
      <patternFill patternType="solid">
        <fgColor indexed="53"/>
        <bgColor indexed="65"/>
      </patternFill>
    </fill>
    <fill>
      <patternFill patternType="solid">
        <fgColor indexed="55"/>
        <bgColor indexed="65"/>
      </patternFill>
    </fill>
    <fill>
      <patternFill patternType="solid">
        <fgColor indexed="26"/>
        <bgColor indexed="65"/>
      </patternFill>
    </fill>
    <fill>
      <patternFill patternType="solid">
        <fgColor indexed="22"/>
        <bgColor indexed="65"/>
      </patternFill>
    </fill>
    <fill>
      <patternFill patternType="solid">
        <fgColor indexed="48"/>
        <bgColor indexed="64"/>
      </patternFill>
    </fill>
    <fill>
      <patternFill patternType="solid">
        <fgColor rgb="FFE9FFFF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</fills>
  <borders count="84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 diagonalDown="1"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 diagonalUp="1"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 diagonalUp="1"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</borders>
  <cellStyleXfs count="50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1" borderId="1" applyNumberFormat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7" borderId="4" applyNumberFormat="0" applyAlignment="0" applyProtection="0">
      <alignment vertical="center"/>
    </xf>
    <xf numFmtId="0" fontId="9" fillId="23" borderId="5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3" fontId="11" fillId="0" borderId="0"/>
    <xf numFmtId="0" fontId="1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23" borderId="4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</cellStyleXfs>
  <cellXfs count="553">
    <xf numFmtId="0" fontId="0" fillId="0" borderId="0" xfId="0">
      <alignment vertical="center"/>
    </xf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3" fillId="0" borderId="0" xfId="0" applyFont="1" applyAlignment="1">
      <alignment horizontal="left" vertical="center"/>
    </xf>
    <xf numFmtId="0" fontId="24" fillId="0" borderId="10" xfId="0" applyFont="1" applyBorder="1" applyAlignment="1">
      <alignment horizontal="center" vertical="center"/>
    </xf>
    <xf numFmtId="0" fontId="25" fillId="0" borderId="0" xfId="0" applyFont="1" applyAlignment="1">
      <alignment horizontal="right" vertical="center"/>
    </xf>
    <xf numFmtId="0" fontId="22" fillId="0" borderId="0" xfId="0" applyFont="1">
      <alignment vertical="center"/>
    </xf>
    <xf numFmtId="0" fontId="26" fillId="0" borderId="0" xfId="0" applyFont="1">
      <alignment vertical="center"/>
    </xf>
    <xf numFmtId="0" fontId="22" fillId="0" borderId="0" xfId="0" applyFont="1" applyAlignment="1"/>
    <xf numFmtId="0" fontId="27" fillId="24" borderId="0" xfId="0" applyFont="1" applyFill="1" applyAlignment="1">
      <alignment horizontal="distributed" vertical="center" indent="1"/>
    </xf>
    <xf numFmtId="0" fontId="28" fillId="0" borderId="0" xfId="0" applyFont="1">
      <alignment vertical="center"/>
    </xf>
    <xf numFmtId="0" fontId="22" fillId="25" borderId="11" xfId="0" applyFont="1" applyFill="1" applyBorder="1" applyAlignment="1">
      <alignment horizontal="center" vertical="center"/>
    </xf>
    <xf numFmtId="0" fontId="22" fillId="25" borderId="12" xfId="0" applyFont="1" applyFill="1" applyBorder="1" applyAlignment="1">
      <alignment horizontal="center" vertical="center"/>
    </xf>
    <xf numFmtId="0" fontId="22" fillId="25" borderId="13" xfId="0" applyFont="1" applyFill="1" applyBorder="1" applyAlignment="1">
      <alignment horizontal="center" vertical="center"/>
    </xf>
    <xf numFmtId="0" fontId="22" fillId="0" borderId="14" xfId="0" applyFont="1" applyFill="1" applyBorder="1" applyAlignment="1">
      <alignment horizontal="center"/>
    </xf>
    <xf numFmtId="0" fontId="22" fillId="0" borderId="12" xfId="0" applyFont="1" applyFill="1" applyBorder="1" applyAlignment="1">
      <alignment horizontal="center"/>
    </xf>
    <xf numFmtId="0" fontId="22" fillId="25" borderId="15" xfId="0" applyFont="1" applyFill="1" applyBorder="1" applyAlignment="1">
      <alignment horizontal="center"/>
    </xf>
    <xf numFmtId="0" fontId="22" fillId="25" borderId="16" xfId="0" applyFont="1" applyFill="1" applyBorder="1" applyAlignment="1">
      <alignment horizontal="center" vertical="center"/>
    </xf>
    <xf numFmtId="0" fontId="22" fillId="25" borderId="17" xfId="0" applyFont="1" applyFill="1" applyBorder="1" applyAlignment="1">
      <alignment horizontal="center" vertical="center"/>
    </xf>
    <xf numFmtId="0" fontId="22" fillId="25" borderId="18" xfId="0" applyFont="1" applyFill="1" applyBorder="1" applyAlignment="1">
      <alignment horizontal="center" vertical="center"/>
    </xf>
    <xf numFmtId="0" fontId="22" fillId="0" borderId="19" xfId="0" applyFont="1" applyFill="1" applyBorder="1" applyAlignment="1">
      <alignment horizontal="center"/>
    </xf>
    <xf numFmtId="0" fontId="22" fillId="0" borderId="20" xfId="0" applyFont="1" applyFill="1" applyBorder="1" applyAlignment="1">
      <alignment horizontal="center"/>
    </xf>
    <xf numFmtId="0" fontId="22" fillId="25" borderId="21" xfId="0" applyFont="1" applyFill="1" applyBorder="1" applyAlignment="1">
      <alignment horizontal="center"/>
    </xf>
    <xf numFmtId="0" fontId="22" fillId="0" borderId="22" xfId="0" applyFont="1" applyFill="1" applyBorder="1" applyAlignment="1">
      <alignment horizontal="left" shrinkToFit="1"/>
    </xf>
    <xf numFmtId="0" fontId="22" fillId="0" borderId="23" xfId="0" applyFont="1" applyFill="1" applyBorder="1" applyAlignment="1">
      <alignment horizontal="left" shrinkToFit="1"/>
    </xf>
    <xf numFmtId="0" fontId="22" fillId="0" borderId="24" xfId="0" applyFont="1" applyFill="1" applyBorder="1" applyAlignment="1">
      <alignment horizontal="left" shrinkToFit="1"/>
    </xf>
    <xf numFmtId="0" fontId="22" fillId="0" borderId="0" xfId="0" applyFont="1" applyAlignment="1">
      <alignment horizontal="right" vertical="center"/>
    </xf>
    <xf numFmtId="0" fontId="22" fillId="0" borderId="25" xfId="0" applyFont="1" applyFill="1" applyBorder="1" applyAlignment="1">
      <alignment horizontal="left" shrinkToFit="1"/>
    </xf>
    <xf numFmtId="0" fontId="22" fillId="0" borderId="26" xfId="0" applyFont="1" applyFill="1" applyBorder="1" applyAlignment="1">
      <alignment horizontal="left" shrinkToFit="1"/>
    </xf>
    <xf numFmtId="0" fontId="22" fillId="0" borderId="27" xfId="0" applyFont="1" applyFill="1" applyBorder="1" applyAlignment="1">
      <alignment horizontal="left" shrinkToFit="1"/>
    </xf>
    <xf numFmtId="0" fontId="29" fillId="25" borderId="22" xfId="0" applyFont="1" applyFill="1" applyBorder="1" applyAlignment="1">
      <alignment horizontal="center" vertical="center" shrinkToFit="1"/>
    </xf>
    <xf numFmtId="0" fontId="29" fillId="25" borderId="28" xfId="0" applyFont="1" applyFill="1" applyBorder="1" applyAlignment="1">
      <alignment horizontal="center" vertical="center" shrinkToFit="1"/>
    </xf>
    <xf numFmtId="0" fontId="29" fillId="25" borderId="29" xfId="0" applyFont="1" applyFill="1" applyBorder="1" applyAlignment="1">
      <alignment horizontal="center" vertical="center" shrinkToFit="1"/>
    </xf>
    <xf numFmtId="38" fontId="22" fillId="0" borderId="26" xfId="48" applyFont="1" applyFill="1" applyBorder="1" applyAlignment="1"/>
    <xf numFmtId="176" fontId="22" fillId="25" borderId="21" xfId="0" applyNumberFormat="1" applyFont="1" applyFill="1" applyBorder="1" applyAlignment="1">
      <alignment shrinkToFit="1"/>
    </xf>
    <xf numFmtId="0" fontId="30" fillId="0" borderId="0" xfId="0" applyFont="1" applyAlignment="1">
      <alignment vertical="center"/>
    </xf>
    <xf numFmtId="0" fontId="29" fillId="25" borderId="30" xfId="0" applyFont="1" applyFill="1" applyBorder="1" applyAlignment="1">
      <alignment horizontal="center" vertical="center" shrinkToFit="1"/>
    </xf>
    <xf numFmtId="176" fontId="22" fillId="0" borderId="19" xfId="48" applyNumberFormat="1" applyFont="1" applyFill="1" applyBorder="1" applyAlignment="1">
      <alignment shrinkToFit="1"/>
    </xf>
    <xf numFmtId="176" fontId="22" fillId="0" borderId="20" xfId="48" applyNumberFormat="1" applyFont="1" applyFill="1" applyBorder="1" applyAlignment="1">
      <alignment shrinkToFit="1"/>
    </xf>
    <xf numFmtId="0" fontId="29" fillId="25" borderId="28" xfId="0" applyFont="1" applyFill="1" applyBorder="1" applyAlignment="1">
      <alignment vertical="center" shrinkToFit="1"/>
    </xf>
    <xf numFmtId="176" fontId="26" fillId="0" borderId="0" xfId="0" applyNumberFormat="1" applyFont="1">
      <alignment vertical="center"/>
    </xf>
    <xf numFmtId="0" fontId="29" fillId="25" borderId="25" xfId="0" applyFont="1" applyFill="1" applyBorder="1" applyAlignment="1">
      <alignment horizontal="center" vertical="center" shrinkToFit="1"/>
    </xf>
    <xf numFmtId="0" fontId="29" fillId="25" borderId="31" xfId="0" applyFont="1" applyFill="1" applyBorder="1" applyAlignment="1">
      <alignment horizontal="center" vertical="center" shrinkToFit="1"/>
    </xf>
    <xf numFmtId="0" fontId="29" fillId="25" borderId="20" xfId="0" applyFont="1" applyFill="1" applyBorder="1" applyAlignment="1">
      <alignment horizontal="center" vertical="center" shrinkToFit="1"/>
    </xf>
    <xf numFmtId="176" fontId="22" fillId="0" borderId="0" xfId="0" applyNumberFormat="1" applyFont="1">
      <alignment vertical="center"/>
    </xf>
    <xf numFmtId="0" fontId="29" fillId="25" borderId="31" xfId="0" applyFont="1" applyFill="1" applyBorder="1" applyAlignment="1">
      <alignment vertical="center" shrinkToFit="1"/>
    </xf>
    <xf numFmtId="0" fontId="29" fillId="25" borderId="20" xfId="0" applyFont="1" applyFill="1" applyBorder="1" applyAlignment="1">
      <alignment vertical="center" shrinkToFit="1"/>
    </xf>
    <xf numFmtId="176" fontId="22" fillId="25" borderId="19" xfId="48" applyNumberFormat="1" applyFont="1" applyFill="1" applyBorder="1" applyAlignment="1">
      <alignment shrinkToFit="1"/>
    </xf>
    <xf numFmtId="176" fontId="22" fillId="25" borderId="20" xfId="48" applyNumberFormat="1" applyFont="1" applyFill="1" applyBorder="1" applyAlignment="1">
      <alignment shrinkToFit="1"/>
    </xf>
    <xf numFmtId="0" fontId="31" fillId="0" borderId="0" xfId="0" applyFont="1">
      <alignment vertical="center"/>
    </xf>
    <xf numFmtId="0" fontId="29" fillId="25" borderId="16" xfId="0" applyFont="1" applyFill="1" applyBorder="1" applyAlignment="1">
      <alignment horizontal="center" vertical="center"/>
    </xf>
    <xf numFmtId="0" fontId="29" fillId="25" borderId="28" xfId="0" applyFont="1" applyFill="1" applyBorder="1" applyAlignment="1">
      <alignment horizontal="center" vertical="center"/>
    </xf>
    <xf numFmtId="0" fontId="29" fillId="25" borderId="29" xfId="0" applyFont="1" applyFill="1" applyBorder="1" applyAlignment="1">
      <alignment horizontal="center" vertical="center"/>
    </xf>
    <xf numFmtId="177" fontId="22" fillId="0" borderId="19" xfId="49" applyNumberFormat="1" applyFont="1" applyFill="1" applyBorder="1" applyAlignment="1"/>
    <xf numFmtId="177" fontId="22" fillId="25" borderId="21" xfId="49" applyNumberFormat="1" applyFont="1" applyFill="1" applyBorder="1" applyAlignment="1"/>
    <xf numFmtId="0" fontId="29" fillId="25" borderId="32" xfId="0" applyFont="1" applyFill="1" applyBorder="1" applyAlignment="1">
      <alignment horizontal="center" vertical="center"/>
    </xf>
    <xf numFmtId="0" fontId="29" fillId="25" borderId="33" xfId="0" applyFont="1" applyFill="1" applyBorder="1" applyAlignment="1">
      <alignment horizontal="center" vertical="center"/>
    </xf>
    <xf numFmtId="0" fontId="29" fillId="25" borderId="34" xfId="0" applyFont="1" applyFill="1" applyBorder="1" applyAlignment="1">
      <alignment horizontal="center" vertical="center"/>
    </xf>
    <xf numFmtId="177" fontId="22" fillId="0" borderId="35" xfId="49" applyNumberFormat="1" applyFont="1" applyFill="1" applyBorder="1" applyAlignment="1"/>
    <xf numFmtId="177" fontId="22" fillId="25" borderId="36" xfId="49" applyNumberFormat="1" applyFont="1" applyFill="1" applyBorder="1" applyAlignment="1"/>
    <xf numFmtId="0" fontId="29" fillId="25" borderId="11" xfId="0" applyFont="1" applyFill="1" applyBorder="1" applyAlignment="1">
      <alignment horizontal="center" vertical="center"/>
    </xf>
    <xf numFmtId="178" fontId="29" fillId="25" borderId="37" xfId="0" applyNumberFormat="1" applyFont="1" applyFill="1" applyBorder="1" applyAlignment="1">
      <alignment horizontal="center" vertical="center"/>
    </xf>
    <xf numFmtId="178" fontId="29" fillId="25" borderId="38" xfId="0" applyNumberFormat="1" applyFont="1" applyFill="1" applyBorder="1" applyAlignment="1">
      <alignment horizontal="center" vertical="center" wrapText="1"/>
    </xf>
    <xf numFmtId="178" fontId="22" fillId="0" borderId="11" xfId="0" applyNumberFormat="1" applyFont="1" applyFill="1" applyBorder="1" applyAlignment="1">
      <alignment shrinkToFit="1"/>
    </xf>
    <xf numFmtId="178" fontId="22" fillId="0" borderId="12" xfId="0" applyNumberFormat="1" applyFont="1" applyFill="1" applyBorder="1" applyAlignment="1">
      <alignment shrinkToFit="1"/>
    </xf>
    <xf numFmtId="178" fontId="22" fillId="0" borderId="37" xfId="0" applyNumberFormat="1" applyFont="1" applyFill="1" applyBorder="1" applyAlignment="1">
      <alignment shrinkToFit="1"/>
    </xf>
    <xf numFmtId="178" fontId="29" fillId="25" borderId="28" xfId="0" applyNumberFormat="1" applyFont="1" applyFill="1" applyBorder="1" applyAlignment="1">
      <alignment horizontal="center" vertical="center"/>
    </xf>
    <xf numFmtId="178" fontId="29" fillId="25" borderId="29" xfId="0" applyNumberFormat="1" applyFont="1" applyFill="1" applyBorder="1" applyAlignment="1">
      <alignment horizontal="center" vertical="center" wrapText="1"/>
    </xf>
    <xf numFmtId="178" fontId="29" fillId="25" borderId="34" xfId="0" applyNumberFormat="1" applyFont="1" applyFill="1" applyBorder="1" applyAlignment="1">
      <alignment horizontal="center" vertical="center" wrapText="1"/>
    </xf>
    <xf numFmtId="177" fontId="22" fillId="0" borderId="35" xfId="49" applyNumberFormat="1" applyFont="1" applyFill="1" applyBorder="1" applyAlignment="1">
      <alignment horizontal="right" shrinkToFit="1"/>
    </xf>
    <xf numFmtId="177" fontId="22" fillId="25" borderId="36" xfId="49" applyNumberFormat="1" applyFont="1" applyFill="1" applyBorder="1" applyAlignment="1">
      <alignment shrinkToFit="1"/>
    </xf>
    <xf numFmtId="0" fontId="32" fillId="0" borderId="0" xfId="0" applyFont="1" applyAlignment="1">
      <alignment horizontal="right" vertical="center"/>
    </xf>
    <xf numFmtId="0" fontId="29" fillId="25" borderId="39" xfId="0" applyFont="1" applyFill="1" applyBorder="1" applyAlignment="1">
      <alignment horizontal="center" vertical="center" wrapText="1"/>
    </xf>
    <xf numFmtId="0" fontId="29" fillId="25" borderId="40" xfId="0" applyFont="1" applyFill="1" applyBorder="1" applyAlignment="1">
      <alignment horizontal="center" vertical="center"/>
    </xf>
    <xf numFmtId="0" fontId="29" fillId="25" borderId="41" xfId="0" applyFont="1" applyFill="1" applyBorder="1" applyAlignment="1">
      <alignment horizontal="center" vertical="center"/>
    </xf>
    <xf numFmtId="0" fontId="33" fillId="0" borderId="39" xfId="0" applyFont="1" applyBorder="1" applyAlignment="1">
      <alignment horizontal="left" vertical="top" wrapText="1"/>
    </xf>
    <xf numFmtId="0" fontId="33" fillId="0" borderId="40" xfId="0" applyFont="1" applyBorder="1" applyAlignment="1">
      <alignment horizontal="left" vertical="top" wrapText="1"/>
    </xf>
    <xf numFmtId="0" fontId="33" fillId="0" borderId="41" xfId="0" applyFont="1" applyBorder="1" applyAlignment="1">
      <alignment horizontal="left" vertical="top" wrapText="1"/>
    </xf>
    <xf numFmtId="177" fontId="26" fillId="0" borderId="0" xfId="49" applyNumberFormat="1" applyFont="1" applyBorder="1" applyAlignment="1"/>
    <xf numFmtId="177" fontId="26" fillId="26" borderId="0" xfId="0" applyNumberFormat="1" applyFont="1" applyFill="1" applyBorder="1" applyAlignment="1"/>
    <xf numFmtId="176" fontId="26" fillId="0" borderId="0" xfId="0" applyNumberFormat="1" applyFont="1" applyAlignment="1"/>
    <xf numFmtId="0" fontId="22" fillId="0" borderId="0" xfId="0" applyFont="1" applyAlignment="1">
      <alignment shrinkToFit="1"/>
    </xf>
    <xf numFmtId="0" fontId="29" fillId="25" borderId="12" xfId="0" applyFont="1" applyFill="1" applyBorder="1" applyAlignment="1">
      <alignment horizontal="center" vertical="center"/>
    </xf>
    <xf numFmtId="0" fontId="29" fillId="25" borderId="13" xfId="0" applyFont="1" applyFill="1" applyBorder="1" applyAlignment="1">
      <alignment horizontal="center" vertical="center"/>
    </xf>
    <xf numFmtId="0" fontId="22" fillId="0" borderId="11" xfId="0" applyFont="1" applyFill="1" applyBorder="1" applyAlignment="1">
      <alignment horizontal="center" shrinkToFit="1"/>
    </xf>
    <xf numFmtId="0" fontId="22" fillId="0" borderId="12" xfId="0" applyFont="1" applyFill="1" applyBorder="1" applyAlignment="1">
      <alignment horizontal="center" shrinkToFit="1"/>
    </xf>
    <xf numFmtId="0" fontId="22" fillId="0" borderId="13" xfId="0" applyFont="1" applyFill="1" applyBorder="1" applyAlignment="1">
      <alignment horizontal="center" shrinkToFit="1"/>
    </xf>
    <xf numFmtId="0" fontId="29" fillId="25" borderId="17" xfId="0" applyFont="1" applyFill="1" applyBorder="1" applyAlignment="1">
      <alignment horizontal="center" vertical="center"/>
    </xf>
    <xf numFmtId="0" fontId="29" fillId="25" borderId="18" xfId="0" applyFont="1" applyFill="1" applyBorder="1" applyAlignment="1">
      <alignment horizontal="center" vertical="center"/>
    </xf>
    <xf numFmtId="0" fontId="22" fillId="0" borderId="22" xfId="0" applyFont="1" applyFill="1" applyBorder="1" applyAlignment="1">
      <alignment horizontal="left"/>
    </xf>
    <xf numFmtId="0" fontId="22" fillId="0" borderId="24" xfId="0" applyFont="1" applyFill="1" applyBorder="1" applyAlignment="1">
      <alignment horizontal="left"/>
    </xf>
    <xf numFmtId="0" fontId="22" fillId="0" borderId="42" xfId="0" applyFont="1" applyFill="1" applyBorder="1" applyAlignment="1">
      <alignment horizontal="left"/>
    </xf>
    <xf numFmtId="0" fontId="29" fillId="25" borderId="43" xfId="0" applyFont="1" applyFill="1" applyBorder="1" applyAlignment="1">
      <alignment horizontal="center" vertical="center"/>
    </xf>
    <xf numFmtId="0" fontId="29" fillId="25" borderId="44" xfId="0" applyFont="1" applyFill="1" applyBorder="1" applyAlignment="1">
      <alignment horizontal="center" vertical="center"/>
    </xf>
    <xf numFmtId="0" fontId="22" fillId="0" borderId="45" xfId="0" applyFont="1" applyFill="1" applyBorder="1" applyAlignment="1">
      <alignment horizontal="left"/>
    </xf>
    <xf numFmtId="0" fontId="22" fillId="0" borderId="46" xfId="0" applyFont="1" applyFill="1" applyBorder="1" applyAlignment="1">
      <alignment horizontal="left"/>
    </xf>
    <xf numFmtId="0" fontId="22" fillId="0" borderId="47" xfId="0" applyFont="1" applyFill="1" applyBorder="1" applyAlignment="1">
      <alignment horizontal="left"/>
    </xf>
    <xf numFmtId="0" fontId="22" fillId="25" borderId="36" xfId="0" applyFont="1" applyFill="1" applyBorder="1" applyAlignment="1">
      <alignment horizontal="center"/>
    </xf>
    <xf numFmtId="0" fontId="29" fillId="25" borderId="30" xfId="0" applyFont="1" applyFill="1" applyBorder="1" applyAlignment="1">
      <alignment horizontal="center" vertical="center"/>
    </xf>
    <xf numFmtId="0" fontId="29" fillId="25" borderId="48" xfId="0" applyFont="1" applyFill="1" applyBorder="1" applyAlignment="1">
      <alignment horizontal="center" vertical="center" shrinkToFit="1"/>
    </xf>
    <xf numFmtId="0" fontId="29" fillId="25" borderId="49" xfId="0" applyFont="1" applyFill="1" applyBorder="1" applyAlignment="1">
      <alignment horizontal="center" vertical="center" shrinkToFit="1"/>
    </xf>
    <xf numFmtId="38" fontId="22" fillId="0" borderId="25" xfId="48" applyFont="1" applyFill="1" applyBorder="1" applyAlignment="1">
      <alignment shrinkToFit="1"/>
    </xf>
    <xf numFmtId="38" fontId="22" fillId="0" borderId="27" xfId="48" applyFont="1" applyFill="1" applyBorder="1" applyAlignment="1">
      <alignment shrinkToFit="1"/>
    </xf>
    <xf numFmtId="38" fontId="22" fillId="0" borderId="50" xfId="48" applyFont="1" applyFill="1" applyBorder="1" applyAlignment="1">
      <alignment shrinkToFit="1"/>
    </xf>
    <xf numFmtId="176" fontId="22" fillId="25" borderId="51" xfId="0" applyNumberFormat="1" applyFont="1" applyFill="1" applyBorder="1" applyAlignment="1">
      <alignment shrinkToFit="1"/>
    </xf>
    <xf numFmtId="176" fontId="22" fillId="0" borderId="16" xfId="48" applyNumberFormat="1" applyFont="1" applyFill="1" applyBorder="1" applyAlignment="1">
      <alignment shrinkToFit="1"/>
    </xf>
    <xf numFmtId="176" fontId="22" fillId="0" borderId="17" xfId="48" applyNumberFormat="1" applyFont="1" applyFill="1" applyBorder="1" applyAlignment="1">
      <alignment shrinkToFit="1"/>
    </xf>
    <xf numFmtId="176" fontId="22" fillId="0" borderId="18" xfId="48" applyNumberFormat="1" applyFont="1" applyFill="1" applyBorder="1" applyAlignment="1">
      <alignment shrinkToFit="1"/>
    </xf>
    <xf numFmtId="0" fontId="29" fillId="25" borderId="25" xfId="0" applyFont="1" applyFill="1" applyBorder="1" applyAlignment="1">
      <alignment horizontal="center" vertical="center"/>
    </xf>
    <xf numFmtId="0" fontId="29" fillId="25" borderId="20" xfId="0" applyFont="1" applyFill="1" applyBorder="1" applyAlignment="1">
      <alignment horizontal="center" vertical="center"/>
    </xf>
    <xf numFmtId="176" fontId="22" fillId="25" borderId="16" xfId="48" applyNumberFormat="1" applyFont="1" applyFill="1" applyBorder="1" applyAlignment="1">
      <alignment shrinkToFit="1"/>
    </xf>
    <xf numFmtId="176" fontId="22" fillId="25" borderId="17" xfId="48" applyNumberFormat="1" applyFont="1" applyFill="1" applyBorder="1" applyAlignment="1">
      <alignment shrinkToFit="1"/>
    </xf>
    <xf numFmtId="176" fontId="22" fillId="25" borderId="18" xfId="48" applyNumberFormat="1" applyFont="1" applyFill="1" applyBorder="1" applyAlignment="1">
      <alignment shrinkToFit="1"/>
    </xf>
    <xf numFmtId="177" fontId="22" fillId="0" borderId="16" xfId="49" applyNumberFormat="1" applyFont="1" applyBorder="1" applyAlignment="1">
      <alignment shrinkToFit="1"/>
    </xf>
    <xf numFmtId="177" fontId="22" fillId="0" borderId="17" xfId="49" applyNumberFormat="1" applyFont="1" applyBorder="1" applyAlignment="1">
      <alignment shrinkToFit="1"/>
    </xf>
    <xf numFmtId="177" fontId="22" fillId="0" borderId="18" xfId="49" applyNumberFormat="1" applyFont="1" applyBorder="1" applyAlignment="1">
      <alignment shrinkToFit="1"/>
    </xf>
    <xf numFmtId="179" fontId="22" fillId="25" borderId="21" xfId="0" applyNumberFormat="1" applyFont="1" applyFill="1" applyBorder="1" applyAlignment="1">
      <alignment shrinkToFit="1"/>
    </xf>
    <xf numFmtId="0" fontId="29" fillId="25" borderId="22" xfId="0" applyFont="1" applyFill="1" applyBorder="1" applyAlignment="1">
      <alignment horizontal="center" vertical="center"/>
    </xf>
    <xf numFmtId="0" fontId="29" fillId="25" borderId="33" xfId="0" applyFont="1" applyFill="1" applyBorder="1" applyAlignment="1">
      <alignment horizontal="center" vertical="center" shrinkToFit="1"/>
    </xf>
    <xf numFmtId="0" fontId="29" fillId="25" borderId="52" xfId="0" applyFont="1" applyFill="1" applyBorder="1" applyAlignment="1">
      <alignment horizontal="center" vertical="center" shrinkToFit="1"/>
    </xf>
    <xf numFmtId="177" fontId="22" fillId="0" borderId="32" xfId="49" applyNumberFormat="1" applyFont="1" applyBorder="1" applyAlignment="1">
      <alignment shrinkToFit="1"/>
    </xf>
    <xf numFmtId="177" fontId="22" fillId="0" borderId="43" xfId="49" applyNumberFormat="1" applyFont="1" applyBorder="1" applyAlignment="1">
      <alignment shrinkToFit="1"/>
    </xf>
    <xf numFmtId="177" fontId="22" fillId="0" borderId="44" xfId="49" applyNumberFormat="1" applyFont="1" applyBorder="1" applyAlignment="1">
      <alignment shrinkToFit="1"/>
    </xf>
    <xf numFmtId="178" fontId="22" fillId="0" borderId="14" xfId="0" applyNumberFormat="1" applyFont="1" applyFill="1" applyBorder="1" applyAlignment="1">
      <alignment shrinkToFit="1"/>
    </xf>
    <xf numFmtId="178" fontId="22" fillId="0" borderId="13" xfId="0" applyNumberFormat="1" applyFont="1" applyFill="1" applyBorder="1" applyAlignment="1">
      <alignment shrinkToFit="1"/>
    </xf>
    <xf numFmtId="178" fontId="29" fillId="25" borderId="33" xfId="0" applyNumberFormat="1" applyFont="1" applyFill="1" applyBorder="1" applyAlignment="1">
      <alignment horizontal="center" vertical="center"/>
    </xf>
    <xf numFmtId="0" fontId="22" fillId="0" borderId="35" xfId="49" applyNumberFormat="1" applyFont="1" applyBorder="1" applyAlignment="1">
      <alignment shrinkToFit="1"/>
    </xf>
    <xf numFmtId="0" fontId="22" fillId="0" borderId="34" xfId="49" applyNumberFormat="1" applyFont="1" applyBorder="1" applyAlignment="1">
      <alignment shrinkToFit="1"/>
    </xf>
    <xf numFmtId="2" fontId="22" fillId="25" borderId="34" xfId="49" applyNumberFormat="1" applyFont="1" applyFill="1" applyBorder="1" applyAlignment="1">
      <alignment shrinkToFit="1"/>
    </xf>
    <xf numFmtId="0" fontId="33" fillId="0" borderId="40" xfId="0" applyFont="1" applyBorder="1" applyAlignment="1">
      <alignment horizontal="left" vertical="top"/>
    </xf>
    <xf numFmtId="0" fontId="33" fillId="0" borderId="41" xfId="0" applyFont="1" applyBorder="1" applyAlignment="1">
      <alignment horizontal="left" vertical="top"/>
    </xf>
    <xf numFmtId="0" fontId="22" fillId="25" borderId="53" xfId="0" applyFont="1" applyFill="1" applyBorder="1" applyAlignment="1">
      <alignment horizontal="center" vertical="center"/>
    </xf>
    <xf numFmtId="0" fontId="22" fillId="0" borderId="11" xfId="0" applyFont="1" applyBorder="1" applyAlignment="1">
      <alignment horizontal="center" vertical="center"/>
    </xf>
    <xf numFmtId="0" fontId="22" fillId="0" borderId="12" xfId="0" applyFont="1" applyBorder="1" applyAlignment="1">
      <alignment horizontal="center" vertical="center"/>
    </xf>
    <xf numFmtId="0" fontId="22" fillId="0" borderId="54" xfId="0" applyFont="1" applyBorder="1" applyAlignment="1">
      <alignment horizontal="center" vertical="center"/>
    </xf>
    <xf numFmtId="0" fontId="22" fillId="25" borderId="30" xfId="0" applyFont="1" applyFill="1" applyBorder="1" applyAlignment="1">
      <alignment horizontal="center" vertical="center"/>
    </xf>
    <xf numFmtId="0" fontId="22" fillId="0" borderId="16" xfId="0" applyFont="1" applyBorder="1" applyAlignment="1">
      <alignment horizontal="left" vertical="center" wrapText="1"/>
    </xf>
    <xf numFmtId="0" fontId="22" fillId="0" borderId="17" xfId="0" applyFont="1" applyBorder="1" applyAlignment="1">
      <alignment horizontal="left" vertical="center" wrapText="1"/>
    </xf>
    <xf numFmtId="0" fontId="22" fillId="0" borderId="55" xfId="0" applyFont="1" applyBorder="1" applyAlignment="1">
      <alignment horizontal="center" vertical="center"/>
    </xf>
    <xf numFmtId="0" fontId="22" fillId="25" borderId="56" xfId="0" applyFont="1" applyFill="1" applyBorder="1">
      <alignment vertical="center"/>
    </xf>
    <xf numFmtId="0" fontId="22" fillId="25" borderId="57" xfId="0" applyFont="1" applyFill="1" applyBorder="1" applyAlignment="1">
      <alignment horizontal="center" vertical="center"/>
    </xf>
    <xf numFmtId="0" fontId="22" fillId="25" borderId="14" xfId="0" applyFont="1" applyFill="1" applyBorder="1">
      <alignment vertical="center"/>
    </xf>
    <xf numFmtId="0" fontId="22" fillId="0" borderId="12" xfId="0" applyFont="1" applyBorder="1">
      <alignment vertical="center"/>
    </xf>
    <xf numFmtId="0" fontId="22" fillId="25" borderId="22" xfId="0" applyFont="1" applyFill="1" applyBorder="1" applyAlignment="1">
      <alignment horizontal="center" vertical="center"/>
    </xf>
    <xf numFmtId="0" fontId="22" fillId="25" borderId="28" xfId="0" applyFont="1" applyFill="1" applyBorder="1" applyAlignment="1">
      <alignment horizontal="center" vertical="center" wrapText="1" shrinkToFit="1"/>
    </xf>
    <xf numFmtId="0" fontId="22" fillId="25" borderId="29" xfId="0" applyFont="1" applyFill="1" applyBorder="1" applyAlignment="1">
      <alignment horizontal="center" vertical="center" shrinkToFit="1"/>
    </xf>
    <xf numFmtId="38" fontId="22" fillId="0" borderId="16" xfId="48" applyFont="1" applyBorder="1">
      <alignment vertical="center"/>
    </xf>
    <xf numFmtId="38" fontId="22" fillId="0" borderId="17" xfId="48" applyFont="1" applyBorder="1">
      <alignment vertical="center"/>
    </xf>
    <xf numFmtId="38" fontId="22" fillId="0" borderId="18" xfId="48" applyFont="1" applyBorder="1">
      <alignment vertical="center"/>
    </xf>
    <xf numFmtId="0" fontId="22" fillId="25" borderId="28" xfId="0" applyFont="1" applyFill="1" applyBorder="1" applyAlignment="1">
      <alignment horizontal="center" vertical="center" shrinkToFit="1"/>
    </xf>
    <xf numFmtId="0" fontId="22" fillId="25" borderId="19" xfId="0" applyFont="1" applyFill="1" applyBorder="1" applyAlignment="1">
      <alignment horizontal="center" vertical="center"/>
    </xf>
    <xf numFmtId="0" fontId="22" fillId="0" borderId="17" xfId="0" applyFont="1" applyBorder="1">
      <alignment vertical="center"/>
    </xf>
    <xf numFmtId="38" fontId="22" fillId="25" borderId="18" xfId="48" applyFont="1" applyFill="1" applyBorder="1">
      <alignment vertical="center"/>
    </xf>
    <xf numFmtId="0" fontId="22" fillId="25" borderId="25" xfId="0" applyFont="1" applyFill="1" applyBorder="1" applyAlignment="1">
      <alignment horizontal="center" vertical="center"/>
    </xf>
    <xf numFmtId="176" fontId="22" fillId="0" borderId="16" xfId="48" applyNumberFormat="1" applyFont="1" applyBorder="1" applyAlignment="1">
      <alignment vertical="center" shrinkToFit="1"/>
    </xf>
    <xf numFmtId="176" fontId="22" fillId="0" borderId="17" xfId="48" applyNumberFormat="1" applyFont="1" applyBorder="1" applyAlignment="1">
      <alignment vertical="center" shrinkToFit="1"/>
    </xf>
    <xf numFmtId="0" fontId="22" fillId="25" borderId="31" xfId="0" applyFont="1" applyFill="1" applyBorder="1" applyAlignment="1">
      <alignment horizontal="center" vertical="center" wrapText="1" shrinkToFit="1"/>
    </xf>
    <xf numFmtId="0" fontId="22" fillId="25" borderId="20" xfId="0" applyFont="1" applyFill="1" applyBorder="1" applyAlignment="1">
      <alignment horizontal="center" vertical="center" shrinkToFit="1"/>
    </xf>
    <xf numFmtId="0" fontId="22" fillId="25" borderId="31" xfId="0" applyFont="1" applyFill="1" applyBorder="1" applyAlignment="1">
      <alignment horizontal="center" vertical="center" shrinkToFit="1"/>
    </xf>
    <xf numFmtId="0" fontId="22" fillId="25" borderId="32" xfId="0" applyFont="1" applyFill="1" applyBorder="1" applyAlignment="1">
      <alignment horizontal="center" vertical="center"/>
    </xf>
    <xf numFmtId="0" fontId="22" fillId="25" borderId="33" xfId="0" applyFont="1" applyFill="1" applyBorder="1" applyAlignment="1">
      <alignment horizontal="center" vertical="center" shrinkToFit="1"/>
    </xf>
    <xf numFmtId="0" fontId="22" fillId="25" borderId="35" xfId="0" applyFont="1" applyFill="1" applyBorder="1" applyAlignment="1">
      <alignment horizontal="center" vertical="center"/>
    </xf>
    <xf numFmtId="38" fontId="22" fillId="25" borderId="43" xfId="48" applyFont="1" applyFill="1" applyBorder="1">
      <alignment vertical="center"/>
    </xf>
    <xf numFmtId="38" fontId="22" fillId="25" borderId="44" xfId="48" applyFont="1" applyFill="1" applyBorder="1">
      <alignment vertical="center"/>
    </xf>
    <xf numFmtId="176" fontId="22" fillId="25" borderId="16" xfId="48" applyNumberFormat="1" applyFont="1" applyFill="1" applyBorder="1" applyAlignment="1">
      <alignment vertical="center" shrinkToFit="1"/>
    </xf>
    <xf numFmtId="176" fontId="22" fillId="25" borderId="17" xfId="48" applyNumberFormat="1" applyFont="1" applyFill="1" applyBorder="1" applyAlignment="1">
      <alignment vertical="center" shrinkToFit="1"/>
    </xf>
    <xf numFmtId="0" fontId="22" fillId="25" borderId="20" xfId="0" applyFont="1" applyFill="1" applyBorder="1" applyAlignment="1">
      <alignment horizontal="center" vertical="center" wrapText="1" shrinkToFit="1"/>
    </xf>
    <xf numFmtId="0" fontId="22" fillId="25" borderId="29" xfId="0" applyFont="1" applyFill="1" applyBorder="1" applyAlignment="1">
      <alignment horizontal="center" vertical="center" wrapText="1" shrinkToFit="1"/>
    </xf>
    <xf numFmtId="38" fontId="22" fillId="0" borderId="58" xfId="48" applyFont="1" applyBorder="1">
      <alignment vertical="center"/>
    </xf>
    <xf numFmtId="0" fontId="22" fillId="25" borderId="16" xfId="0" applyFont="1" applyFill="1" applyBorder="1" applyAlignment="1">
      <alignment horizontal="center" vertical="center" shrinkToFit="1"/>
    </xf>
    <xf numFmtId="180" fontId="22" fillId="0" borderId="19" xfId="49" applyNumberFormat="1" applyFont="1" applyBorder="1" applyAlignment="1">
      <alignment vertical="center" shrinkToFit="1"/>
    </xf>
    <xf numFmtId="180" fontId="22" fillId="0" borderId="17" xfId="49" applyNumberFormat="1" applyFont="1" applyBorder="1" applyAlignment="1">
      <alignment vertical="center" shrinkToFit="1"/>
    </xf>
    <xf numFmtId="180" fontId="22" fillId="0" borderId="18" xfId="49" applyNumberFormat="1" applyFont="1" applyBorder="1" applyAlignment="1">
      <alignment vertical="center" shrinkToFit="1"/>
    </xf>
    <xf numFmtId="0" fontId="22" fillId="25" borderId="32" xfId="0" applyFont="1" applyFill="1" applyBorder="1" applyAlignment="1">
      <alignment horizontal="center" vertical="center" shrinkToFit="1"/>
    </xf>
    <xf numFmtId="0" fontId="22" fillId="25" borderId="34" xfId="0" applyFont="1" applyFill="1" applyBorder="1" applyAlignment="1">
      <alignment horizontal="center" vertical="center" shrinkToFit="1"/>
    </xf>
    <xf numFmtId="180" fontId="22" fillId="0" borderId="35" xfId="49" applyNumberFormat="1" applyFont="1" applyBorder="1" applyAlignment="1">
      <alignment vertical="center" shrinkToFit="1"/>
    </xf>
    <xf numFmtId="180" fontId="22" fillId="0" borderId="43" xfId="49" applyNumberFormat="1" applyFont="1" applyBorder="1" applyAlignment="1">
      <alignment vertical="center" shrinkToFit="1"/>
    </xf>
    <xf numFmtId="180" fontId="22" fillId="0" borderId="44" xfId="49" applyNumberFormat="1" applyFont="1" applyBorder="1" applyAlignment="1">
      <alignment vertical="center" shrinkToFit="1"/>
    </xf>
    <xf numFmtId="0" fontId="35" fillId="0" borderId="0" xfId="0" applyFont="1">
      <alignment vertical="center"/>
    </xf>
    <xf numFmtId="0" fontId="22" fillId="0" borderId="0" xfId="0" applyFont="1" applyAlignment="1">
      <alignment vertical="center" shrinkToFit="1"/>
    </xf>
    <xf numFmtId="0" fontId="32" fillId="0" borderId="0" xfId="0" applyFont="1" applyAlignment="1">
      <alignment vertical="center" shrinkToFit="1"/>
    </xf>
    <xf numFmtId="0" fontId="32" fillId="0" borderId="0" xfId="0" applyFont="1" applyAlignment="1"/>
    <xf numFmtId="0" fontId="32" fillId="0" borderId="0" xfId="0" applyFont="1">
      <alignment vertical="center"/>
    </xf>
    <xf numFmtId="0" fontId="27" fillId="24" borderId="0" xfId="0" applyFont="1" applyFill="1" applyBorder="1" applyAlignment="1">
      <alignment horizontal="center" vertical="center"/>
    </xf>
    <xf numFmtId="0" fontId="22" fillId="0" borderId="0" xfId="0" applyFont="1" applyAlignment="1">
      <alignment horizontal="center" vertical="center" shrinkToFit="1"/>
    </xf>
    <xf numFmtId="0" fontId="28" fillId="0" borderId="0" xfId="0" applyFont="1" applyAlignment="1">
      <alignment vertical="center"/>
    </xf>
    <xf numFmtId="0" fontId="29" fillId="25" borderId="59" xfId="0" applyFont="1" applyFill="1" applyBorder="1" applyAlignment="1">
      <alignment horizontal="center" shrinkToFit="1"/>
    </xf>
    <xf numFmtId="0" fontId="29" fillId="25" borderId="60" xfId="0" applyFont="1" applyFill="1" applyBorder="1" applyAlignment="1">
      <alignment horizontal="center" shrinkToFit="1"/>
    </xf>
    <xf numFmtId="0" fontId="29" fillId="25" borderId="61" xfId="0" applyFont="1" applyFill="1" applyBorder="1" applyAlignment="1">
      <alignment horizontal="center" vertical="center" shrinkToFit="1"/>
    </xf>
    <xf numFmtId="0" fontId="22" fillId="0" borderId="53" xfId="0" applyFont="1" applyBorder="1" applyAlignment="1">
      <alignment horizontal="left"/>
    </xf>
    <xf numFmtId="0" fontId="22" fillId="0" borderId="62" xfId="0" applyFont="1" applyBorder="1" applyAlignment="1">
      <alignment horizontal="left"/>
    </xf>
    <xf numFmtId="0" fontId="22" fillId="0" borderId="54" xfId="0" applyFont="1" applyBorder="1" applyAlignment="1">
      <alignment horizontal="left"/>
    </xf>
    <xf numFmtId="0" fontId="32" fillId="0" borderId="59" xfId="0" applyFont="1" applyBorder="1" applyAlignment="1">
      <alignment horizontal="left" vertical="top" wrapText="1"/>
    </xf>
    <xf numFmtId="0" fontId="32" fillId="0" borderId="60" xfId="0" applyFont="1" applyBorder="1" applyAlignment="1">
      <alignment horizontal="left" vertical="top" wrapText="1"/>
    </xf>
    <xf numFmtId="0" fontId="32" fillId="0" borderId="61" xfId="0" applyFont="1" applyBorder="1" applyAlignment="1">
      <alignment horizontal="left" vertical="top" wrapText="1"/>
    </xf>
    <xf numFmtId="0" fontId="22" fillId="25" borderId="59" xfId="0" applyFont="1" applyFill="1" applyBorder="1" applyAlignment="1">
      <alignment horizontal="center" shrinkToFit="1"/>
    </xf>
    <xf numFmtId="0" fontId="22" fillId="25" borderId="60" xfId="0" applyFont="1" applyFill="1" applyBorder="1" applyAlignment="1">
      <alignment horizontal="center" shrinkToFit="1"/>
    </xf>
    <xf numFmtId="0" fontId="22" fillId="25" borderId="61" xfId="0" applyFont="1" applyFill="1" applyBorder="1" applyAlignment="1">
      <alignment horizontal="center" vertical="center" shrinkToFit="1"/>
    </xf>
    <xf numFmtId="0" fontId="22" fillId="0" borderId="53" xfId="0" applyFont="1" applyBorder="1" applyAlignment="1">
      <alignment horizontal="left" shrinkToFit="1"/>
    </xf>
    <xf numFmtId="0" fontId="22" fillId="0" borderId="62" xfId="0" applyFont="1" applyBorder="1" applyAlignment="1">
      <alignment horizontal="left" shrinkToFit="1"/>
    </xf>
    <xf numFmtId="0" fontId="22" fillId="0" borderId="54" xfId="0" applyFont="1" applyBorder="1" applyAlignment="1">
      <alignment horizontal="left" shrinkToFit="1"/>
    </xf>
    <xf numFmtId="0" fontId="32" fillId="0" borderId="59" xfId="0" applyFont="1" applyBorder="1" applyAlignment="1">
      <alignment horizontal="left" vertical="center" wrapText="1"/>
    </xf>
    <xf numFmtId="0" fontId="32" fillId="0" borderId="60" xfId="0" applyFont="1" applyBorder="1" applyAlignment="1">
      <alignment horizontal="left" vertical="center" wrapText="1"/>
    </xf>
    <xf numFmtId="0" fontId="32" fillId="0" borderId="61" xfId="0" applyFont="1" applyBorder="1" applyAlignment="1">
      <alignment horizontal="left" vertical="center" wrapText="1"/>
    </xf>
    <xf numFmtId="0" fontId="29" fillId="25" borderId="63" xfId="0" applyFont="1" applyFill="1" applyBorder="1" applyAlignment="1">
      <alignment horizontal="center" shrinkToFit="1"/>
    </xf>
    <xf numFmtId="0" fontId="29" fillId="25" borderId="0" xfId="0" applyFont="1" applyFill="1" applyBorder="1" applyAlignment="1">
      <alignment horizontal="center" shrinkToFit="1"/>
    </xf>
    <xf numFmtId="0" fontId="29" fillId="25" borderId="64" xfId="0" applyFont="1" applyFill="1" applyBorder="1" applyAlignment="1">
      <alignment horizontal="left" vertical="center" shrinkToFit="1"/>
    </xf>
    <xf numFmtId="0" fontId="22" fillId="0" borderId="25" xfId="0" applyFont="1" applyBorder="1" applyAlignment="1">
      <alignment horizontal="left"/>
    </xf>
    <xf numFmtId="0" fontId="22" fillId="0" borderId="27" xfId="0" applyFont="1" applyBorder="1" applyAlignment="1">
      <alignment horizontal="left"/>
    </xf>
    <xf numFmtId="0" fontId="22" fillId="0" borderId="50" xfId="0" applyFont="1" applyBorder="1" applyAlignment="1">
      <alignment horizontal="left"/>
    </xf>
    <xf numFmtId="0" fontId="32" fillId="0" borderId="63" xfId="0" applyFont="1" applyBorder="1" applyAlignment="1">
      <alignment horizontal="left" vertical="top" wrapText="1"/>
    </xf>
    <xf numFmtId="0" fontId="32" fillId="0" borderId="0" xfId="0" applyFont="1" applyBorder="1" applyAlignment="1">
      <alignment horizontal="left" vertical="top" wrapText="1"/>
    </xf>
    <xf numFmtId="0" fontId="32" fillId="0" borderId="64" xfId="0" applyFont="1" applyBorder="1" applyAlignment="1">
      <alignment horizontal="left" vertical="top" wrapText="1"/>
    </xf>
    <xf numFmtId="0" fontId="22" fillId="0" borderId="0" xfId="0" applyFont="1" applyAlignment="1">
      <alignment horizontal="left" vertical="center"/>
    </xf>
    <xf numFmtId="0" fontId="22" fillId="25" borderId="65" xfId="0" applyFont="1" applyFill="1" applyBorder="1" applyAlignment="1">
      <alignment horizontal="center" shrinkToFit="1"/>
    </xf>
    <xf numFmtId="0" fontId="22" fillId="25" borderId="66" xfId="0" applyFont="1" applyFill="1" applyBorder="1" applyAlignment="1">
      <alignment horizontal="center" shrinkToFit="1"/>
    </xf>
    <xf numFmtId="0" fontId="22" fillId="25" borderId="49" xfId="0" applyFont="1" applyFill="1" applyBorder="1" applyAlignment="1">
      <alignment horizontal="left" vertical="center" shrinkToFit="1"/>
    </xf>
    <xf numFmtId="0" fontId="22" fillId="0" borderId="50" xfId="0" applyFont="1" applyBorder="1" applyAlignment="1">
      <alignment horizontal="left" shrinkToFit="1"/>
    </xf>
    <xf numFmtId="0" fontId="32" fillId="0" borderId="63" xfId="0" applyFont="1" applyBorder="1" applyAlignment="1">
      <alignment horizontal="left" vertical="center" wrapText="1"/>
    </xf>
    <xf numFmtId="0" fontId="32" fillId="0" borderId="0" xfId="0" applyFont="1" applyBorder="1" applyAlignment="1">
      <alignment horizontal="left" vertical="center" wrapText="1"/>
    </xf>
    <xf numFmtId="0" fontId="32" fillId="0" borderId="64" xfId="0" applyFont="1" applyBorder="1" applyAlignment="1">
      <alignment horizontal="left" vertical="center" wrapText="1"/>
    </xf>
    <xf numFmtId="0" fontId="29" fillId="25" borderId="67" xfId="0" applyFont="1" applyFill="1" applyBorder="1" applyAlignment="1">
      <alignment horizontal="center" vertical="center" shrinkToFit="1"/>
    </xf>
    <xf numFmtId="38" fontId="22" fillId="0" borderId="16" xfId="48" applyFont="1" applyBorder="1" applyAlignment="1"/>
    <xf numFmtId="38" fontId="22" fillId="0" borderId="17" xfId="48" applyFont="1" applyBorder="1" applyAlignment="1"/>
    <xf numFmtId="38" fontId="22" fillId="25" borderId="21" xfId="48" applyFont="1" applyFill="1" applyBorder="1" applyAlignment="1"/>
    <xf numFmtId="0" fontId="22" fillId="25" borderId="22" xfId="0" applyFont="1" applyFill="1" applyBorder="1" applyAlignment="1">
      <alignment horizontal="center" vertical="center" shrinkToFit="1"/>
    </xf>
    <xf numFmtId="0" fontId="29" fillId="25" borderId="63" xfId="0" applyFont="1" applyFill="1" applyBorder="1" applyAlignment="1">
      <alignment horizontal="center" vertical="center" shrinkToFit="1"/>
    </xf>
    <xf numFmtId="0" fontId="29" fillId="25" borderId="29" xfId="0" applyFont="1" applyFill="1" applyBorder="1" applyAlignment="1">
      <alignment vertical="center" shrinkToFit="1"/>
    </xf>
    <xf numFmtId="0" fontId="22" fillId="25" borderId="30" xfId="0" applyFont="1" applyFill="1" applyBorder="1" applyAlignment="1">
      <alignment horizontal="center" vertical="center" shrinkToFit="1"/>
    </xf>
    <xf numFmtId="0" fontId="32" fillId="25" borderId="29" xfId="0" applyFont="1" applyFill="1" applyBorder="1" applyAlignment="1">
      <alignment vertical="center" shrinkToFit="1"/>
    </xf>
    <xf numFmtId="181" fontId="22" fillId="0" borderId="16" xfId="48" applyNumberFormat="1" applyFont="1" applyBorder="1" applyAlignment="1"/>
    <xf numFmtId="181" fontId="22" fillId="0" borderId="17" xfId="48" applyNumberFormat="1" applyFont="1" applyBorder="1" applyAlignment="1"/>
    <xf numFmtId="0" fontId="29" fillId="25" borderId="65" xfId="0" applyFont="1" applyFill="1" applyBorder="1" applyAlignment="1">
      <alignment horizontal="center" vertical="center" shrinkToFit="1"/>
    </xf>
    <xf numFmtId="0" fontId="29" fillId="25" borderId="16" xfId="0" applyFont="1" applyFill="1" applyBorder="1" applyAlignment="1">
      <alignment horizontal="center" vertical="center" shrinkToFit="1"/>
    </xf>
    <xf numFmtId="0" fontId="22" fillId="25" borderId="25" xfId="0" applyFont="1" applyFill="1" applyBorder="1" applyAlignment="1">
      <alignment horizontal="center" vertical="center" shrinkToFit="1"/>
    </xf>
    <xf numFmtId="0" fontId="32" fillId="25" borderId="29" xfId="0" applyFont="1" applyFill="1" applyBorder="1" applyAlignment="1">
      <alignment horizontal="center" vertical="center" shrinkToFit="1"/>
    </xf>
    <xf numFmtId="181" fontId="22" fillId="25" borderId="16" xfId="48" applyNumberFormat="1" applyFont="1" applyFill="1" applyBorder="1" applyAlignment="1"/>
    <xf numFmtId="181" fontId="22" fillId="25" borderId="17" xfId="48" applyNumberFormat="1" applyFont="1" applyFill="1" applyBorder="1" applyAlignment="1"/>
    <xf numFmtId="182" fontId="22" fillId="0" borderId="16" xfId="49" applyNumberFormat="1" applyFont="1" applyBorder="1" applyAlignment="1">
      <alignment horizontal="right"/>
    </xf>
    <xf numFmtId="182" fontId="22" fillId="0" borderId="17" xfId="49" applyNumberFormat="1" applyFont="1" applyBorder="1" applyAlignment="1">
      <alignment horizontal="right"/>
    </xf>
    <xf numFmtId="182" fontId="22" fillId="0" borderId="18" xfId="49" applyNumberFormat="1" applyFont="1" applyBorder="1" applyAlignment="1">
      <alignment horizontal="right"/>
    </xf>
    <xf numFmtId="182" fontId="22" fillId="25" borderId="21" xfId="49" applyNumberFormat="1" applyFont="1" applyFill="1" applyBorder="1" applyAlignment="1">
      <alignment horizontal="right"/>
    </xf>
    <xf numFmtId="0" fontId="29" fillId="25" borderId="32" xfId="0" applyFont="1" applyFill="1" applyBorder="1" applyAlignment="1">
      <alignment horizontal="center" vertical="center" shrinkToFit="1"/>
    </xf>
    <xf numFmtId="0" fontId="29" fillId="25" borderId="34" xfId="0" applyFont="1" applyFill="1" applyBorder="1" applyAlignment="1">
      <alignment horizontal="center" vertical="center" shrinkToFit="1"/>
    </xf>
    <xf numFmtId="182" fontId="22" fillId="0" borderId="32" xfId="49" applyNumberFormat="1" applyFont="1" applyBorder="1" applyAlignment="1">
      <alignment horizontal="right"/>
    </xf>
    <xf numFmtId="182" fontId="22" fillId="0" borderId="43" xfId="49" applyNumberFormat="1" applyFont="1" applyBorder="1" applyAlignment="1">
      <alignment horizontal="right"/>
    </xf>
    <xf numFmtId="182" fontId="22" fillId="0" borderId="44" xfId="49" applyNumberFormat="1" applyFont="1" applyBorder="1" applyAlignment="1">
      <alignment horizontal="right"/>
    </xf>
    <xf numFmtId="182" fontId="22" fillId="25" borderId="36" xfId="49" applyNumberFormat="1" applyFont="1" applyFill="1" applyBorder="1" applyAlignment="1">
      <alignment horizontal="right"/>
    </xf>
    <xf numFmtId="182" fontId="22" fillId="0" borderId="16" xfId="49" applyNumberFormat="1" applyFont="1" applyBorder="1" applyAlignment="1"/>
    <xf numFmtId="182" fontId="22" fillId="0" borderId="17" xfId="49" applyNumberFormat="1" applyFont="1" applyBorder="1" applyAlignment="1"/>
    <xf numFmtId="182" fontId="22" fillId="0" borderId="18" xfId="49" applyNumberFormat="1" applyFont="1" applyBorder="1" applyAlignment="1"/>
    <xf numFmtId="182" fontId="22" fillId="25" borderId="21" xfId="49" applyNumberFormat="1" applyFont="1" applyFill="1" applyBorder="1" applyAlignment="1"/>
    <xf numFmtId="0" fontId="29" fillId="25" borderId="11" xfId="0" applyFont="1" applyFill="1" applyBorder="1" applyAlignment="1">
      <alignment horizontal="center" vertical="center" shrinkToFit="1"/>
    </xf>
    <xf numFmtId="178" fontId="29" fillId="25" borderId="37" xfId="0" applyNumberFormat="1" applyFont="1" applyFill="1" applyBorder="1" applyAlignment="1">
      <alignment horizontal="center" vertical="center" shrinkToFit="1"/>
    </xf>
    <xf numFmtId="178" fontId="29" fillId="25" borderId="38" xfId="0" applyNumberFormat="1" applyFont="1" applyFill="1" applyBorder="1" applyAlignment="1">
      <alignment horizontal="center" vertical="center" shrinkToFit="1"/>
    </xf>
    <xf numFmtId="38" fontId="22" fillId="0" borderId="11" xfId="48" applyFont="1" applyBorder="1" applyAlignment="1"/>
    <xf numFmtId="38" fontId="22" fillId="0" borderId="14" xfId="48" applyFont="1" applyBorder="1" applyAlignment="1"/>
    <xf numFmtId="38" fontId="22" fillId="0" borderId="12" xfId="48" applyFont="1" applyBorder="1" applyAlignment="1"/>
    <xf numFmtId="38" fontId="22" fillId="25" borderId="15" xfId="48" applyFont="1" applyFill="1" applyBorder="1" applyAlignment="1">
      <alignment shrinkToFit="1"/>
    </xf>
    <xf numFmtId="0" fontId="32" fillId="25" borderId="34" xfId="0" applyFont="1" applyFill="1" applyBorder="1" applyAlignment="1">
      <alignment horizontal="center" vertical="center" shrinkToFit="1"/>
    </xf>
    <xf numFmtId="182" fontId="22" fillId="0" borderId="32" xfId="49" applyNumberFormat="1" applyFont="1" applyFill="1" applyBorder="1" applyAlignment="1"/>
    <xf numFmtId="182" fontId="22" fillId="0" borderId="43" xfId="49" applyNumberFormat="1" applyFont="1" applyFill="1" applyBorder="1" applyAlignment="1"/>
    <xf numFmtId="182" fontId="22" fillId="0" borderId="44" xfId="49" applyNumberFormat="1" applyFont="1" applyFill="1" applyBorder="1" applyAlignment="1"/>
    <xf numFmtId="182" fontId="22" fillId="25" borderId="36" xfId="49" applyNumberFormat="1" applyFont="1" applyFill="1" applyBorder="1" applyAlignment="1"/>
    <xf numFmtId="178" fontId="29" fillId="25" borderId="28" xfId="0" applyNumberFormat="1" applyFont="1" applyFill="1" applyBorder="1" applyAlignment="1">
      <alignment horizontal="center" vertical="center" shrinkToFit="1"/>
    </xf>
    <xf numFmtId="178" fontId="29" fillId="25" borderId="29" xfId="0" applyNumberFormat="1" applyFont="1" applyFill="1" applyBorder="1" applyAlignment="1">
      <alignment horizontal="center" vertical="center" shrinkToFit="1"/>
    </xf>
    <xf numFmtId="38" fontId="22" fillId="25" borderId="21" xfId="48" applyFont="1" applyFill="1" applyBorder="1" applyAlignment="1">
      <alignment shrinkToFit="1"/>
    </xf>
    <xf numFmtId="38" fontId="22" fillId="0" borderId="37" xfId="48" applyFont="1" applyBorder="1" applyAlignment="1"/>
    <xf numFmtId="38" fontId="22" fillId="25" borderId="15" xfId="48" applyFont="1" applyFill="1" applyBorder="1" applyAlignment="1"/>
    <xf numFmtId="178" fontId="29" fillId="25" borderId="34" xfId="0" applyNumberFormat="1" applyFont="1" applyFill="1" applyBorder="1" applyAlignment="1">
      <alignment horizontal="center" vertical="center" shrinkToFit="1"/>
    </xf>
    <xf numFmtId="0" fontId="32" fillId="0" borderId="68" xfId="0" applyFont="1" applyBorder="1" applyAlignment="1">
      <alignment horizontal="left" vertical="top" wrapText="1"/>
    </xf>
    <xf numFmtId="0" fontId="32" fillId="0" borderId="69" xfId="0" applyFont="1" applyBorder="1" applyAlignment="1">
      <alignment horizontal="left" vertical="top" wrapText="1"/>
    </xf>
    <xf numFmtId="0" fontId="32" fillId="0" borderId="70" xfId="0" applyFont="1" applyBorder="1" applyAlignment="1">
      <alignment horizontal="left" vertical="top" wrapText="1"/>
    </xf>
    <xf numFmtId="181" fontId="22" fillId="0" borderId="28" xfId="0" applyNumberFormat="1" applyFont="1" applyBorder="1" applyAlignment="1"/>
    <xf numFmtId="178" fontId="29" fillId="25" borderId="33" xfId="0" applyNumberFormat="1" applyFont="1" applyFill="1" applyBorder="1" applyAlignment="1">
      <alignment horizontal="center" vertical="center" shrinkToFit="1"/>
    </xf>
    <xf numFmtId="182" fontId="22" fillId="0" borderId="35" xfId="49" applyNumberFormat="1" applyFont="1" applyBorder="1" applyAlignment="1">
      <alignment horizontal="right"/>
    </xf>
    <xf numFmtId="0" fontId="32" fillId="0" borderId="68" xfId="0" applyFont="1" applyBorder="1" applyAlignment="1">
      <alignment horizontal="left" vertical="center" wrapText="1"/>
    </xf>
    <xf numFmtId="0" fontId="32" fillId="0" borderId="69" xfId="0" applyFont="1" applyBorder="1" applyAlignment="1">
      <alignment horizontal="left" vertical="center" wrapText="1"/>
    </xf>
    <xf numFmtId="0" fontId="32" fillId="0" borderId="70" xfId="0" applyFont="1" applyBorder="1" applyAlignment="1">
      <alignment horizontal="left" vertical="center" wrapText="1"/>
    </xf>
    <xf numFmtId="0" fontId="27" fillId="0" borderId="0" xfId="0" applyFont="1" applyFill="1" applyAlignment="1">
      <alignment horizontal="center" vertical="center"/>
    </xf>
    <xf numFmtId="0" fontId="22" fillId="0" borderId="59" xfId="0" applyFont="1" applyBorder="1" applyAlignment="1">
      <alignment horizontal="left" vertical="top" wrapText="1"/>
    </xf>
    <xf numFmtId="0" fontId="22" fillId="0" borderId="60" xfId="0" applyFont="1" applyBorder="1" applyAlignment="1">
      <alignment horizontal="left" vertical="top" wrapText="1"/>
    </xf>
    <xf numFmtId="0" fontId="22" fillId="0" borderId="61" xfId="0" applyFont="1" applyBorder="1" applyAlignment="1">
      <alignment horizontal="left" vertical="top" wrapText="1"/>
    </xf>
    <xf numFmtId="0" fontId="32" fillId="0" borderId="62" xfId="0" applyFont="1" applyBorder="1" applyAlignment="1">
      <alignment horizontal="left" wrapText="1" shrinkToFit="1"/>
    </xf>
    <xf numFmtId="0" fontId="22" fillId="0" borderId="71" xfId="0" applyFont="1" applyBorder="1" applyAlignment="1">
      <alignment horizontal="left" shrinkToFit="1"/>
    </xf>
    <xf numFmtId="0" fontId="22" fillId="0" borderId="72" xfId="0" applyFont="1" applyBorder="1" applyAlignment="1">
      <alignment horizontal="left" vertical="top" wrapText="1"/>
    </xf>
    <xf numFmtId="0" fontId="22" fillId="0" borderId="63" xfId="0" applyFont="1" applyBorder="1" applyAlignment="1">
      <alignment horizontal="left" vertical="top" wrapText="1"/>
    </xf>
    <xf numFmtId="0" fontId="22" fillId="0" borderId="0" xfId="0" applyFont="1" applyBorder="1" applyAlignment="1">
      <alignment horizontal="left" vertical="top" wrapText="1"/>
    </xf>
    <xf numFmtId="0" fontId="22" fillId="0" borderId="64" xfId="0" applyFont="1" applyBorder="1" applyAlignment="1">
      <alignment horizontal="left" vertical="top" wrapText="1"/>
    </xf>
    <xf numFmtId="0" fontId="29" fillId="25" borderId="65" xfId="0" applyFont="1" applyFill="1" applyBorder="1" applyAlignment="1">
      <alignment horizontal="center" shrinkToFit="1"/>
    </xf>
    <xf numFmtId="0" fontId="29" fillId="25" borderId="66" xfId="0" applyFont="1" applyFill="1" applyBorder="1" applyAlignment="1">
      <alignment horizontal="center" shrinkToFit="1"/>
    </xf>
    <xf numFmtId="0" fontId="29" fillId="25" borderId="49" xfId="0" applyFont="1" applyFill="1" applyBorder="1" applyAlignment="1">
      <alignment horizontal="left" vertical="center" shrinkToFit="1"/>
    </xf>
    <xf numFmtId="0" fontId="32" fillId="0" borderId="27" xfId="0" applyFont="1" applyBorder="1" applyAlignment="1">
      <alignment horizontal="left" wrapText="1" shrinkToFit="1"/>
    </xf>
    <xf numFmtId="0" fontId="22" fillId="0" borderId="73" xfId="0" applyFont="1" applyBorder="1" applyAlignment="1">
      <alignment horizontal="left" vertical="top" wrapText="1"/>
    </xf>
    <xf numFmtId="177" fontId="22" fillId="0" borderId="16" xfId="49" applyNumberFormat="1" applyFont="1" applyBorder="1" applyAlignment="1">
      <alignment horizontal="right"/>
    </xf>
    <xf numFmtId="177" fontId="22" fillId="0" borderId="17" xfId="49" applyNumberFormat="1" applyFont="1" applyBorder="1" applyAlignment="1">
      <alignment horizontal="right"/>
    </xf>
    <xf numFmtId="183" fontId="22" fillId="0" borderId="17" xfId="48" applyNumberFormat="1" applyFont="1" applyBorder="1" applyAlignment="1">
      <alignment horizontal="right"/>
    </xf>
    <xf numFmtId="182" fontId="22" fillId="0" borderId="19" xfId="49" applyNumberFormat="1" applyFont="1" applyBorder="1" applyAlignment="1"/>
    <xf numFmtId="182" fontId="22" fillId="0" borderId="29" xfId="49" applyNumberFormat="1" applyFont="1" applyBorder="1" applyAlignment="1"/>
    <xf numFmtId="182" fontId="22" fillId="25" borderId="29" xfId="49" applyNumberFormat="1" applyFont="1" applyFill="1" applyBorder="1" applyAlignment="1"/>
    <xf numFmtId="182" fontId="22" fillId="25" borderId="34" xfId="49" applyNumberFormat="1" applyFont="1" applyFill="1" applyBorder="1" applyAlignment="1"/>
    <xf numFmtId="38" fontId="22" fillId="0" borderId="13" xfId="48" applyFont="1" applyBorder="1" applyAlignment="1"/>
    <xf numFmtId="38" fontId="22" fillId="25" borderId="51" xfId="0" applyNumberFormat="1" applyFont="1" applyFill="1" applyBorder="1" applyAlignment="1"/>
    <xf numFmtId="183" fontId="22" fillId="0" borderId="32" xfId="48" applyNumberFormat="1" applyFont="1" applyBorder="1" applyAlignment="1">
      <alignment horizontal="right"/>
    </xf>
    <xf numFmtId="183" fontId="22" fillId="0" borderId="35" xfId="48" applyNumberFormat="1" applyFont="1" applyBorder="1" applyAlignment="1">
      <alignment horizontal="right"/>
    </xf>
    <xf numFmtId="183" fontId="22" fillId="0" borderId="43" xfId="48" applyNumberFormat="1" applyFont="1" applyBorder="1" applyAlignment="1">
      <alignment horizontal="right"/>
    </xf>
    <xf numFmtId="0" fontId="22" fillId="0" borderId="68" xfId="0" applyFont="1" applyBorder="1" applyAlignment="1">
      <alignment horizontal="left" vertical="top" wrapText="1"/>
    </xf>
    <xf numFmtId="0" fontId="22" fillId="0" borderId="69" xfId="0" applyFont="1" applyBorder="1" applyAlignment="1">
      <alignment horizontal="left" vertical="top" wrapText="1"/>
    </xf>
    <xf numFmtId="0" fontId="22" fillId="0" borderId="70" xfId="0" applyFont="1" applyBorder="1" applyAlignment="1">
      <alignment horizontal="left" vertical="top" wrapText="1"/>
    </xf>
    <xf numFmtId="0" fontId="22" fillId="0" borderId="74" xfId="0" applyFont="1" applyBorder="1" applyAlignment="1">
      <alignment horizontal="left" vertical="top" wrapText="1"/>
    </xf>
    <xf numFmtId="0" fontId="32" fillId="0" borderId="72" xfId="0" applyFont="1" applyBorder="1" applyAlignment="1">
      <alignment horizontal="left" vertical="top" wrapText="1"/>
    </xf>
    <xf numFmtId="0" fontId="32" fillId="0" borderId="73" xfId="0" applyFont="1" applyBorder="1" applyAlignment="1">
      <alignment horizontal="left" vertical="top" wrapText="1"/>
    </xf>
    <xf numFmtId="181" fontId="22" fillId="0" borderId="18" xfId="0" applyNumberFormat="1" applyFont="1" applyBorder="1" applyAlignment="1"/>
    <xf numFmtId="0" fontId="22" fillId="0" borderId="19" xfId="49" applyNumberFormat="1" applyFont="1" applyBorder="1" applyAlignment="1"/>
    <xf numFmtId="2" fontId="22" fillId="0" borderId="17" xfId="49" applyNumberFormat="1" applyFont="1" applyBorder="1" applyAlignment="1"/>
    <xf numFmtId="2" fontId="22" fillId="0" borderId="18" xfId="49" applyNumberFormat="1" applyFont="1" applyBorder="1" applyAlignment="1"/>
    <xf numFmtId="2" fontId="22" fillId="25" borderId="29" xfId="49" applyNumberFormat="1" applyFont="1" applyFill="1" applyBorder="1" applyAlignment="1"/>
    <xf numFmtId="182" fontId="22" fillId="0" borderId="35" xfId="49" applyNumberFormat="1" applyFont="1" applyBorder="1" applyAlignment="1"/>
    <xf numFmtId="2" fontId="22" fillId="0" borderId="43" xfId="49" applyNumberFormat="1" applyFont="1" applyBorder="1" applyAlignment="1"/>
    <xf numFmtId="2" fontId="22" fillId="0" borderId="44" xfId="49" applyNumberFormat="1" applyFont="1" applyBorder="1" applyAlignment="1"/>
    <xf numFmtId="2" fontId="22" fillId="25" borderId="34" xfId="49" applyNumberFormat="1" applyFont="1" applyFill="1" applyBorder="1" applyAlignment="1"/>
    <xf numFmtId="0" fontId="32" fillId="0" borderId="74" xfId="0" applyFont="1" applyBorder="1" applyAlignment="1">
      <alignment horizontal="left" vertical="top" wrapText="1"/>
    </xf>
    <xf numFmtId="0" fontId="22" fillId="0" borderId="59" xfId="0" applyFont="1" applyBorder="1" applyAlignment="1"/>
    <xf numFmtId="0" fontId="22" fillId="0" borderId="62" xfId="0" applyFont="1" applyBorder="1" applyAlignment="1"/>
    <xf numFmtId="0" fontId="22" fillId="0" borderId="71" xfId="0" applyFont="1" applyBorder="1" applyAlignment="1"/>
    <xf numFmtId="0" fontId="22" fillId="0" borderId="54" xfId="0" applyFont="1" applyBorder="1" applyAlignment="1"/>
    <xf numFmtId="0" fontId="22" fillId="0" borderId="53" xfId="0" applyFont="1" applyBorder="1" applyAlignment="1"/>
    <xf numFmtId="0" fontId="22" fillId="0" borderId="65" xfId="0" applyFont="1" applyBorder="1" applyAlignment="1">
      <alignment horizontal="left"/>
    </xf>
    <xf numFmtId="0" fontId="22" fillId="0" borderId="26" xfId="0" applyFont="1" applyBorder="1" applyAlignment="1">
      <alignment horizontal="left"/>
    </xf>
    <xf numFmtId="0" fontId="22" fillId="0" borderId="27" xfId="0" applyFont="1" applyBorder="1" applyAlignment="1"/>
    <xf numFmtId="0" fontId="22" fillId="0" borderId="50" xfId="0" applyFont="1" applyBorder="1" applyAlignment="1"/>
    <xf numFmtId="38" fontId="22" fillId="0" borderId="20" xfId="48" applyFont="1" applyBorder="1" applyAlignment="1"/>
    <xf numFmtId="38" fontId="22" fillId="0" borderId="19" xfId="48" applyFont="1" applyBorder="1" applyAlignment="1"/>
    <xf numFmtId="181" fontId="22" fillId="0" borderId="20" xfId="48" applyNumberFormat="1" applyFont="1" applyBorder="1" applyAlignment="1"/>
    <xf numFmtId="181" fontId="22" fillId="0" borderId="19" xfId="48" applyNumberFormat="1" applyFont="1" applyBorder="1" applyAlignment="1"/>
    <xf numFmtId="181" fontId="22" fillId="25" borderId="20" xfId="48" applyNumberFormat="1" applyFont="1" applyFill="1" applyBorder="1" applyAlignment="1"/>
    <xf numFmtId="181" fontId="22" fillId="25" borderId="19" xfId="48" applyNumberFormat="1" applyFont="1" applyFill="1" applyBorder="1" applyAlignment="1"/>
    <xf numFmtId="177" fontId="22" fillId="0" borderId="20" xfId="49" applyNumberFormat="1" applyFont="1" applyBorder="1" applyAlignment="1">
      <alignment horizontal="right"/>
    </xf>
    <xf numFmtId="177" fontId="22" fillId="0" borderId="19" xfId="49" applyNumberFormat="1" applyFont="1" applyBorder="1" applyAlignment="1">
      <alignment horizontal="right"/>
    </xf>
    <xf numFmtId="177" fontId="22" fillId="25" borderId="21" xfId="49" applyNumberFormat="1" applyFont="1" applyFill="1" applyBorder="1" applyAlignment="1">
      <alignment horizontal="right"/>
    </xf>
    <xf numFmtId="177" fontId="22" fillId="0" borderId="75" xfId="49" applyNumberFormat="1" applyFont="1" applyBorder="1" applyAlignment="1">
      <alignment horizontal="right"/>
    </xf>
    <xf numFmtId="177" fontId="22" fillId="0" borderId="43" xfId="49" applyNumberFormat="1" applyFont="1" applyBorder="1" applyAlignment="1">
      <alignment horizontal="right"/>
    </xf>
    <xf numFmtId="177" fontId="22" fillId="0" borderId="35" xfId="49" applyNumberFormat="1" applyFont="1" applyBorder="1" applyAlignment="1">
      <alignment horizontal="right"/>
    </xf>
    <xf numFmtId="177" fontId="22" fillId="25" borderId="36" xfId="49" applyNumberFormat="1" applyFont="1" applyFill="1" applyBorder="1" applyAlignment="1">
      <alignment horizontal="right"/>
    </xf>
    <xf numFmtId="38" fontId="22" fillId="0" borderId="57" xfId="48" applyFont="1" applyBorder="1" applyAlignment="1"/>
    <xf numFmtId="38" fontId="22" fillId="0" borderId="12" xfId="48" applyFont="1" applyBorder="1" applyAlignment="1">
      <alignment horizontal="right"/>
    </xf>
    <xf numFmtId="38" fontId="22" fillId="0" borderId="14" xfId="48" applyFont="1" applyBorder="1" applyAlignment="1">
      <alignment horizontal="right"/>
    </xf>
    <xf numFmtId="38" fontId="22" fillId="0" borderId="37" xfId="48" applyFont="1" applyBorder="1" applyAlignment="1">
      <alignment horizontal="right"/>
    </xf>
    <xf numFmtId="177" fontId="22" fillId="0" borderId="32" xfId="49" applyNumberFormat="1" applyFont="1" applyBorder="1" applyAlignment="1">
      <alignment horizontal="right"/>
    </xf>
    <xf numFmtId="177" fontId="22" fillId="0" borderId="44" xfId="49" applyNumberFormat="1" applyFont="1" applyBorder="1" applyAlignment="1">
      <alignment horizontal="right"/>
    </xf>
    <xf numFmtId="0" fontId="22" fillId="0" borderId="61" xfId="0" applyFont="1" applyBorder="1" applyAlignment="1"/>
    <xf numFmtId="0" fontId="22" fillId="0" borderId="25" xfId="0" applyFont="1" applyBorder="1" applyAlignment="1"/>
    <xf numFmtId="0" fontId="22" fillId="0" borderId="66" xfId="0" applyFont="1" applyBorder="1" applyAlignment="1"/>
    <xf numFmtId="178" fontId="22" fillId="25" borderId="21" xfId="48" applyNumberFormat="1" applyFont="1" applyFill="1" applyBorder="1" applyAlignment="1"/>
    <xf numFmtId="182" fontId="22" fillId="0" borderId="19" xfId="49" applyNumberFormat="1" applyFont="1" applyBorder="1" applyAlignment="1">
      <alignment horizontal="right"/>
    </xf>
    <xf numFmtId="182" fontId="22" fillId="0" borderId="33" xfId="49" applyNumberFormat="1" applyFont="1" applyBorder="1" applyAlignment="1">
      <alignment horizontal="right"/>
    </xf>
    <xf numFmtId="0" fontId="36" fillId="0" borderId="0" xfId="0" applyFont="1" applyFill="1">
      <alignment vertical="center"/>
    </xf>
    <xf numFmtId="0" fontId="37" fillId="0" borderId="0" xfId="0" applyFont="1" applyFill="1" applyBorder="1">
      <alignment vertical="center"/>
    </xf>
    <xf numFmtId="0" fontId="38" fillId="0" borderId="0" xfId="0" applyFont="1" applyFill="1" applyBorder="1">
      <alignment vertical="center"/>
    </xf>
    <xf numFmtId="0" fontId="39" fillId="0" borderId="0" xfId="0" applyFont="1" applyFill="1" applyBorder="1" applyAlignment="1">
      <alignment vertical="center"/>
    </xf>
    <xf numFmtId="0" fontId="40" fillId="0" borderId="0" xfId="0" applyFont="1" applyFill="1" applyBorder="1">
      <alignment vertical="center"/>
    </xf>
    <xf numFmtId="0" fontId="40" fillId="25" borderId="11" xfId="0" applyFont="1" applyFill="1" applyBorder="1" applyAlignment="1">
      <alignment horizontal="center" vertical="center"/>
    </xf>
    <xf numFmtId="0" fontId="40" fillId="25" borderId="13" xfId="0" applyFont="1" applyFill="1" applyBorder="1" applyAlignment="1">
      <alignment horizontal="center" vertical="center"/>
    </xf>
    <xf numFmtId="0" fontId="40" fillId="0" borderId="11" xfId="0" applyFont="1" applyBorder="1" applyAlignment="1">
      <alignment horizontal="center" vertical="center"/>
    </xf>
    <xf numFmtId="0" fontId="40" fillId="0" borderId="12" xfId="0" applyFont="1" applyBorder="1" applyAlignment="1">
      <alignment horizontal="center" vertical="center"/>
    </xf>
    <xf numFmtId="0" fontId="40" fillId="0" borderId="13" xfId="0" applyFont="1" applyBorder="1" applyAlignment="1">
      <alignment horizontal="center" vertical="center"/>
    </xf>
    <xf numFmtId="0" fontId="40" fillId="0" borderId="14" xfId="0" applyFont="1" applyFill="1" applyBorder="1" applyAlignment="1">
      <alignment horizontal="center" vertical="center"/>
    </xf>
    <xf numFmtId="0" fontId="40" fillId="25" borderId="16" xfId="0" applyFont="1" applyFill="1" applyBorder="1" applyAlignment="1">
      <alignment horizontal="center" vertical="center"/>
    </xf>
    <xf numFmtId="0" fontId="40" fillId="25" borderId="18" xfId="0" applyFont="1" applyFill="1" applyBorder="1" applyAlignment="1">
      <alignment horizontal="center" vertical="center"/>
    </xf>
    <xf numFmtId="0" fontId="40" fillId="0" borderId="16" xfId="0" applyFont="1" applyBorder="1" applyAlignment="1">
      <alignment horizontal="center" vertical="center"/>
    </xf>
    <xf numFmtId="0" fontId="40" fillId="0" borderId="17" xfId="0" applyFont="1" applyBorder="1" applyAlignment="1">
      <alignment horizontal="center" vertical="center"/>
    </xf>
    <xf numFmtId="0" fontId="40" fillId="0" borderId="18" xfId="0" applyFont="1" applyBorder="1" applyAlignment="1">
      <alignment horizontal="center" vertical="center"/>
    </xf>
    <xf numFmtId="0" fontId="40" fillId="0" borderId="17" xfId="0" applyFont="1" applyBorder="1" applyAlignment="1">
      <alignment horizontal="center" vertical="center" wrapText="1"/>
    </xf>
    <xf numFmtId="0" fontId="40" fillId="0" borderId="18" xfId="0" applyFont="1" applyBorder="1" applyAlignment="1">
      <alignment horizontal="center" vertical="center" wrapText="1"/>
    </xf>
    <xf numFmtId="0" fontId="40" fillId="0" borderId="19" xfId="0" applyFont="1" applyBorder="1" applyAlignment="1">
      <alignment horizontal="center" vertical="center"/>
    </xf>
    <xf numFmtId="0" fontId="39" fillId="0" borderId="0" xfId="0" applyFont="1" applyFill="1" applyBorder="1" applyAlignment="1">
      <alignment horizontal="center" vertical="center"/>
    </xf>
    <xf numFmtId="0" fontId="40" fillId="25" borderId="32" xfId="0" applyFont="1" applyFill="1" applyBorder="1" applyAlignment="1">
      <alignment horizontal="center" vertical="center"/>
    </xf>
    <xf numFmtId="0" fontId="40" fillId="25" borderId="44" xfId="0" applyFont="1" applyFill="1" applyBorder="1" applyAlignment="1">
      <alignment horizontal="center" vertical="center"/>
    </xf>
    <xf numFmtId="0" fontId="40" fillId="0" borderId="32" xfId="0" applyFont="1" applyBorder="1" applyAlignment="1">
      <alignment horizontal="center" vertical="center"/>
    </xf>
    <xf numFmtId="0" fontId="40" fillId="0" borderId="43" xfId="0" applyFont="1" applyBorder="1" applyAlignment="1">
      <alignment horizontal="center" vertical="center"/>
    </xf>
    <xf numFmtId="0" fontId="40" fillId="0" borderId="44" xfId="0" applyFont="1" applyBorder="1" applyAlignment="1">
      <alignment horizontal="center" vertical="center"/>
    </xf>
    <xf numFmtId="0" fontId="40" fillId="0" borderId="35" xfId="0" applyFont="1" applyBorder="1" applyAlignment="1">
      <alignment horizontal="center" vertical="center"/>
    </xf>
    <xf numFmtId="0" fontId="28" fillId="25" borderId="11" xfId="0" applyFont="1" applyFill="1" applyBorder="1" applyAlignment="1">
      <alignment horizontal="center" vertical="center"/>
    </xf>
    <xf numFmtId="0" fontId="28" fillId="25" borderId="13" xfId="0" applyFont="1" applyFill="1" applyBorder="1" applyAlignment="1">
      <alignment horizontal="center" vertical="center"/>
    </xf>
    <xf numFmtId="38" fontId="28" fillId="0" borderId="11" xfId="36" applyFont="1" applyBorder="1" applyAlignment="1">
      <alignment horizontal="right" vertical="center"/>
    </xf>
    <xf numFmtId="38" fontId="28" fillId="0" borderId="12" xfId="36" applyFont="1" applyBorder="1" applyAlignment="1">
      <alignment horizontal="right" vertical="center"/>
    </xf>
    <xf numFmtId="38" fontId="28" fillId="0" borderId="13" xfId="36" applyFont="1" applyBorder="1" applyAlignment="1">
      <alignment horizontal="right" vertical="center"/>
    </xf>
    <xf numFmtId="38" fontId="28" fillId="0" borderId="14" xfId="36" applyFont="1" applyBorder="1" applyAlignment="1">
      <alignment horizontal="right" vertical="center"/>
    </xf>
    <xf numFmtId="0" fontId="28" fillId="25" borderId="16" xfId="0" applyFont="1" applyFill="1" applyBorder="1" applyAlignment="1">
      <alignment horizontal="center" vertical="center"/>
    </xf>
    <xf numFmtId="0" fontId="28" fillId="25" borderId="18" xfId="0" applyFont="1" applyFill="1" applyBorder="1" applyAlignment="1">
      <alignment horizontal="center" vertical="center"/>
    </xf>
    <xf numFmtId="38" fontId="28" fillId="0" borderId="16" xfId="36" applyFont="1" applyFill="1" applyBorder="1" applyAlignment="1">
      <alignment horizontal="right" vertical="center"/>
    </xf>
    <xf numFmtId="38" fontId="28" fillId="0" borderId="17" xfId="36" applyFont="1" applyFill="1" applyBorder="1" applyAlignment="1">
      <alignment horizontal="right" vertical="center"/>
    </xf>
    <xf numFmtId="38" fontId="28" fillId="0" borderId="18" xfId="36" applyFont="1" applyFill="1" applyBorder="1" applyAlignment="1">
      <alignment horizontal="right" vertical="center"/>
    </xf>
    <xf numFmtId="38" fontId="28" fillId="0" borderId="19" xfId="36" applyFont="1" applyFill="1" applyBorder="1" applyAlignment="1">
      <alignment horizontal="right" vertical="center"/>
    </xf>
    <xf numFmtId="38" fontId="40" fillId="0" borderId="16" xfId="36" applyFont="1" applyFill="1" applyBorder="1" applyAlignment="1">
      <alignment horizontal="right" vertical="center"/>
    </xf>
    <xf numFmtId="38" fontId="40" fillId="0" borderId="17" xfId="36" applyFont="1" applyFill="1" applyBorder="1" applyAlignment="1">
      <alignment horizontal="right" vertical="center"/>
    </xf>
    <xf numFmtId="38" fontId="40" fillId="0" borderId="18" xfId="36" applyFont="1" applyFill="1" applyBorder="1" applyAlignment="1">
      <alignment horizontal="right" vertical="center"/>
    </xf>
    <xf numFmtId="38" fontId="28" fillId="25" borderId="16" xfId="36" applyFont="1" applyFill="1" applyBorder="1" applyAlignment="1">
      <alignment horizontal="center" vertical="center"/>
    </xf>
    <xf numFmtId="38" fontId="28" fillId="25" borderId="18" xfId="36" applyFont="1" applyFill="1" applyBorder="1" applyAlignment="1">
      <alignment horizontal="center" vertical="center"/>
    </xf>
    <xf numFmtId="38" fontId="40" fillId="0" borderId="16" xfId="36" applyFont="1" applyFill="1" applyBorder="1">
      <alignment vertical="center"/>
    </xf>
    <xf numFmtId="38" fontId="40" fillId="0" borderId="17" xfId="36" applyFont="1" applyFill="1" applyBorder="1">
      <alignment vertical="center"/>
    </xf>
    <xf numFmtId="38" fontId="40" fillId="0" borderId="18" xfId="36" applyFont="1" applyFill="1" applyBorder="1">
      <alignment vertical="center"/>
    </xf>
    <xf numFmtId="38" fontId="40" fillId="0" borderId="19" xfId="36" applyFont="1" applyFill="1" applyBorder="1">
      <alignment vertical="center"/>
    </xf>
    <xf numFmtId="38" fontId="28" fillId="25" borderId="32" xfId="36" applyFont="1" applyFill="1" applyBorder="1" applyAlignment="1">
      <alignment horizontal="center" vertical="center" wrapText="1"/>
    </xf>
    <xf numFmtId="38" fontId="28" fillId="25" borderId="44" xfId="36" applyFont="1" applyFill="1" applyBorder="1" applyAlignment="1">
      <alignment horizontal="center" vertical="center"/>
    </xf>
    <xf numFmtId="177" fontId="40" fillId="0" borderId="32" xfId="0" applyNumberFormat="1" applyFont="1" applyFill="1" applyBorder="1">
      <alignment vertical="center"/>
    </xf>
    <xf numFmtId="177" fontId="40" fillId="0" borderId="43" xfId="0" applyNumberFormat="1" applyFont="1" applyFill="1" applyBorder="1">
      <alignment vertical="center"/>
    </xf>
    <xf numFmtId="177" fontId="40" fillId="0" borderId="33" xfId="0" applyNumberFormat="1" applyFont="1" applyFill="1" applyBorder="1">
      <alignment vertical="center"/>
    </xf>
    <xf numFmtId="177" fontId="40" fillId="0" borderId="44" xfId="0" applyNumberFormat="1" applyFont="1" applyFill="1" applyBorder="1">
      <alignment vertical="center"/>
    </xf>
    <xf numFmtId="177" fontId="40" fillId="0" borderId="35" xfId="0" applyNumberFormat="1" applyFont="1" applyFill="1" applyBorder="1">
      <alignment vertical="center"/>
    </xf>
    <xf numFmtId="38" fontId="28" fillId="25" borderId="30" xfId="36" applyFont="1" applyFill="1" applyBorder="1" applyAlignment="1">
      <alignment horizontal="center" vertical="center"/>
    </xf>
    <xf numFmtId="38" fontId="28" fillId="25" borderId="13" xfId="36" applyFont="1" applyFill="1" applyBorder="1" applyAlignment="1">
      <alignment horizontal="center" vertical="center"/>
    </xf>
    <xf numFmtId="38" fontId="40" fillId="0" borderId="11" xfId="36" applyFont="1" applyFill="1" applyBorder="1">
      <alignment vertical="center"/>
    </xf>
    <xf numFmtId="38" fontId="40" fillId="0" borderId="12" xfId="36" applyFont="1" applyFill="1" applyBorder="1">
      <alignment vertical="center"/>
    </xf>
    <xf numFmtId="38" fontId="40" fillId="0" borderId="13" xfId="36" applyFont="1" applyFill="1" applyBorder="1">
      <alignment vertical="center"/>
    </xf>
    <xf numFmtId="38" fontId="40" fillId="0" borderId="14" xfId="36" applyFont="1" applyFill="1" applyBorder="1">
      <alignment vertical="center"/>
    </xf>
    <xf numFmtId="0" fontId="36" fillId="0" borderId="0" xfId="0" applyFont="1" applyFill="1" applyBorder="1" applyAlignment="1">
      <alignment horizontal="right" vertical="center"/>
    </xf>
    <xf numFmtId="38" fontId="28" fillId="25" borderId="45" xfId="36" applyFont="1" applyFill="1" applyBorder="1" applyAlignment="1">
      <alignment horizontal="center" vertical="center"/>
    </xf>
    <xf numFmtId="0" fontId="33" fillId="0" borderId="0" xfId="0" applyFont="1" applyFill="1" applyBorder="1" applyAlignment="1">
      <alignment horizontal="right" vertical="center"/>
    </xf>
    <xf numFmtId="177" fontId="36" fillId="0" borderId="0" xfId="28" applyNumberFormat="1" applyFont="1" applyFill="1" applyBorder="1">
      <alignment vertical="center"/>
    </xf>
    <xf numFmtId="38" fontId="36" fillId="0" borderId="0" xfId="36" applyFont="1" applyFill="1" applyBorder="1">
      <alignment vertical="center"/>
    </xf>
    <xf numFmtId="184" fontId="36" fillId="0" borderId="0" xfId="28" applyNumberFormat="1" applyFont="1" applyFill="1" applyBorder="1" applyAlignment="1">
      <alignment vertical="center"/>
    </xf>
    <xf numFmtId="0" fontId="22" fillId="25" borderId="10" xfId="0" applyFont="1" applyFill="1" applyBorder="1" applyAlignment="1">
      <alignment horizontal="center" vertical="center"/>
    </xf>
    <xf numFmtId="0" fontId="22" fillId="0" borderId="76" xfId="0" applyFont="1" applyFill="1" applyBorder="1" applyAlignment="1">
      <alignment vertical="center" shrinkToFit="1"/>
    </xf>
    <xf numFmtId="0" fontId="22" fillId="0" borderId="77" xfId="0" applyFont="1" applyFill="1" applyBorder="1" applyAlignment="1">
      <alignment vertical="center" shrinkToFit="1"/>
    </xf>
    <xf numFmtId="0" fontId="22" fillId="27" borderId="78" xfId="0" applyFont="1" applyFill="1" applyBorder="1" applyAlignment="1">
      <alignment vertical="center" shrinkToFit="1"/>
    </xf>
    <xf numFmtId="0" fontId="22" fillId="0" borderId="10" xfId="0" applyFont="1" applyFill="1" applyBorder="1" applyAlignment="1">
      <alignment vertical="center" shrinkToFit="1"/>
    </xf>
    <xf numFmtId="0" fontId="22" fillId="0" borderId="79" xfId="0" applyFont="1" applyFill="1" applyBorder="1" applyAlignment="1">
      <alignment vertical="center" shrinkToFit="1"/>
    </xf>
    <xf numFmtId="0" fontId="22" fillId="0" borderId="79" xfId="0" applyFont="1" applyFill="1" applyBorder="1" applyAlignment="1">
      <alignment vertical="center" wrapText="1" shrinkToFit="1"/>
    </xf>
    <xf numFmtId="0" fontId="22" fillId="0" borderId="77" xfId="0" applyFont="1" applyFill="1" applyBorder="1" applyAlignment="1">
      <alignment vertical="center" wrapText="1" shrinkToFit="1"/>
    </xf>
    <xf numFmtId="0" fontId="22" fillId="27" borderId="78" xfId="0" applyFont="1" applyFill="1" applyBorder="1" applyAlignment="1">
      <alignment vertical="center" wrapText="1" shrinkToFit="1"/>
    </xf>
    <xf numFmtId="0" fontId="22" fillId="25" borderId="41" xfId="0" applyFont="1" applyFill="1" applyBorder="1" applyAlignment="1">
      <alignment horizontal="center" vertical="center" shrinkToFit="1"/>
    </xf>
    <xf numFmtId="0" fontId="22" fillId="25" borderId="10" xfId="0" applyFont="1" applyFill="1" applyBorder="1" applyAlignment="1">
      <alignment horizontal="center" vertical="center" shrinkToFit="1"/>
    </xf>
    <xf numFmtId="0" fontId="22" fillId="25" borderId="39" xfId="0" applyFont="1" applyFill="1" applyBorder="1" applyAlignment="1">
      <alignment horizontal="center" vertical="center"/>
    </xf>
    <xf numFmtId="0" fontId="22" fillId="25" borderId="41" xfId="0" applyFont="1" applyFill="1" applyBorder="1" applyAlignment="1">
      <alignment horizontal="center" vertical="center"/>
    </xf>
    <xf numFmtId="38" fontId="22" fillId="0" borderId="76" xfId="48" applyFont="1" applyFill="1" applyBorder="1">
      <alignment vertical="center"/>
    </xf>
    <xf numFmtId="38" fontId="22" fillId="0" borderId="77" xfId="48" applyFont="1" applyFill="1" applyBorder="1">
      <alignment vertical="center"/>
    </xf>
    <xf numFmtId="38" fontId="22" fillId="27" borderId="78" xfId="48" applyFont="1" applyFill="1" applyBorder="1">
      <alignment vertical="center"/>
    </xf>
    <xf numFmtId="38" fontId="22" fillId="0" borderId="10" xfId="48" applyFont="1" applyFill="1" applyBorder="1">
      <alignment vertical="center"/>
    </xf>
    <xf numFmtId="38" fontId="22" fillId="0" borderId="79" xfId="48" applyFont="1" applyFill="1" applyBorder="1">
      <alignment vertical="center"/>
    </xf>
    <xf numFmtId="38" fontId="22" fillId="25" borderId="41" xfId="48" applyFont="1" applyFill="1" applyBorder="1">
      <alignment vertical="center"/>
    </xf>
    <xf numFmtId="38" fontId="22" fillId="25" borderId="10" xfId="48" applyFont="1" applyFill="1" applyBorder="1">
      <alignment vertical="center"/>
    </xf>
    <xf numFmtId="185" fontId="22" fillId="0" borderId="22" xfId="35" applyNumberFormat="1" applyFont="1" applyFill="1" applyBorder="1" applyAlignment="1">
      <alignment vertical="center" shrinkToFit="1"/>
    </xf>
    <xf numFmtId="185" fontId="22" fillId="0" borderId="76" xfId="35" applyNumberFormat="1" applyFont="1" applyFill="1" applyBorder="1" applyAlignment="1">
      <alignment vertical="center" shrinkToFit="1"/>
    </xf>
    <xf numFmtId="0" fontId="0" fillId="0" borderId="0" xfId="0" applyFont="1" applyFill="1" applyBorder="1" applyAlignment="1">
      <alignment horizontal="right" vertical="center"/>
    </xf>
    <xf numFmtId="0" fontId="22" fillId="25" borderId="39" xfId="0" applyFont="1" applyFill="1" applyBorder="1" applyAlignment="1">
      <alignment horizontal="center" vertical="center" shrinkToFit="1"/>
    </xf>
    <xf numFmtId="38" fontId="22" fillId="25" borderId="45" xfId="48" applyFont="1" applyFill="1" applyBorder="1">
      <alignment vertical="center"/>
    </xf>
    <xf numFmtId="38" fontId="22" fillId="25" borderId="77" xfId="48" applyFont="1" applyFill="1" applyBorder="1">
      <alignment vertical="center"/>
    </xf>
    <xf numFmtId="38" fontId="22" fillId="25" borderId="78" xfId="48" applyFont="1" applyFill="1" applyBorder="1">
      <alignment vertical="center"/>
    </xf>
    <xf numFmtId="38" fontId="22" fillId="25" borderId="79" xfId="48" applyFont="1" applyFill="1" applyBorder="1">
      <alignment vertical="center"/>
    </xf>
    <xf numFmtId="38" fontId="22" fillId="0" borderId="0" xfId="48" applyFont="1" applyFill="1" applyBorder="1">
      <alignment vertical="center"/>
    </xf>
    <xf numFmtId="38" fontId="22" fillId="28" borderId="10" xfId="48" applyFont="1" applyFill="1" applyBorder="1">
      <alignment vertical="center"/>
    </xf>
    <xf numFmtId="185" fontId="6" fillId="0" borderId="0" xfId="35" applyNumberFormat="1" applyFont="1" applyFill="1" applyBorder="1" applyAlignment="1">
      <alignment vertical="center"/>
    </xf>
    <xf numFmtId="38" fontId="0" fillId="0" borderId="0" xfId="0" applyNumberFormat="1" applyFont="1" applyFill="1" applyBorder="1">
      <alignment vertical="center"/>
    </xf>
    <xf numFmtId="0" fontId="22" fillId="0" borderId="0" xfId="0" applyFont="1" applyAlignment="1">
      <alignment vertical="center"/>
    </xf>
    <xf numFmtId="0" fontId="22" fillId="0" borderId="10" xfId="0" applyFont="1" applyBorder="1" applyAlignment="1">
      <alignment horizontal="left" vertical="center"/>
    </xf>
    <xf numFmtId="0" fontId="22" fillId="0" borderId="10" xfId="0" applyFont="1" applyFill="1" applyBorder="1" applyAlignment="1">
      <alignment horizontal="center" vertical="center" shrinkToFit="1"/>
    </xf>
    <xf numFmtId="0" fontId="22" fillId="0" borderId="0" xfId="0" applyFont="1" applyFill="1" applyBorder="1" applyAlignment="1">
      <alignment vertical="center"/>
    </xf>
    <xf numFmtId="0" fontId="22" fillId="25" borderId="10" xfId="0" applyFont="1" applyFill="1" applyBorder="1" applyAlignment="1">
      <alignment horizontal="center" vertical="center" wrapText="1"/>
    </xf>
    <xf numFmtId="38" fontId="22" fillId="0" borderId="10" xfId="48" applyFont="1" applyBorder="1" applyAlignment="1">
      <alignment horizontal="right" vertical="center" wrapText="1"/>
    </xf>
    <xf numFmtId="38" fontId="22" fillId="25" borderId="10" xfId="48" applyFont="1" applyFill="1" applyBorder="1" applyAlignment="1">
      <alignment horizontal="right" vertical="center" wrapText="1"/>
    </xf>
    <xf numFmtId="38" fontId="22" fillId="0" borderId="0" xfId="48" applyFont="1" applyBorder="1" applyAlignment="1">
      <alignment vertical="center"/>
    </xf>
    <xf numFmtId="0" fontId="22" fillId="25" borderId="10" xfId="0" applyFont="1" applyFill="1" applyBorder="1" applyAlignment="1">
      <alignment horizontal="centerContinuous" vertical="center" wrapText="1"/>
    </xf>
    <xf numFmtId="38" fontId="22" fillId="0" borderId="10" xfId="48" applyFont="1" applyBorder="1" applyAlignment="1">
      <alignment vertical="center" wrapText="1"/>
    </xf>
    <xf numFmtId="0" fontId="22" fillId="25" borderId="10" xfId="0" applyFont="1" applyFill="1" applyBorder="1" applyAlignment="1">
      <alignment horizontal="centerContinuous" vertical="center"/>
    </xf>
    <xf numFmtId="178" fontId="32" fillId="0" borderId="0" xfId="0" applyNumberFormat="1" applyFont="1" applyBorder="1" applyAlignment="1">
      <alignment horizontal="right" vertical="center"/>
    </xf>
    <xf numFmtId="178" fontId="32" fillId="0" borderId="0" xfId="0" applyNumberFormat="1" applyFont="1" applyAlignment="1">
      <alignment horizontal="right" vertical="center"/>
    </xf>
    <xf numFmtId="38" fontId="22" fillId="0" borderId="0" xfId="48" applyFont="1" applyFill="1" applyBorder="1" applyAlignment="1">
      <alignment horizontal="right" vertical="center"/>
    </xf>
    <xf numFmtId="178" fontId="32" fillId="0" borderId="0" xfId="0" applyNumberFormat="1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 wrapText="1"/>
    </xf>
    <xf numFmtId="38" fontId="22" fillId="0" borderId="0" xfId="48" applyFont="1" applyFill="1" applyBorder="1" applyAlignment="1">
      <alignment horizontal="right" vertical="center" wrapText="1"/>
    </xf>
    <xf numFmtId="0" fontId="36" fillId="0" borderId="0" xfId="0" applyFont="1" applyAlignment="1">
      <alignment vertical="center"/>
    </xf>
    <xf numFmtId="0" fontId="31" fillId="0" borderId="0" xfId="0" applyFont="1" applyBorder="1" applyAlignment="1">
      <alignment vertical="center"/>
    </xf>
    <xf numFmtId="0" fontId="31" fillId="0" borderId="0" xfId="0" applyFont="1" applyAlignment="1">
      <alignment vertical="center"/>
    </xf>
    <xf numFmtId="0" fontId="22" fillId="0" borderId="10" xfId="0" applyFont="1" applyBorder="1" applyAlignment="1">
      <alignment horizontal="center" vertical="center"/>
    </xf>
    <xf numFmtId="0" fontId="22" fillId="0" borderId="59" xfId="0" applyFont="1" applyBorder="1" applyAlignment="1">
      <alignment horizontal="center" vertical="center"/>
    </xf>
    <xf numFmtId="0" fontId="22" fillId="0" borderId="72" xfId="0" applyFont="1" applyBorder="1" applyAlignment="1">
      <alignment horizontal="center" vertical="center"/>
    </xf>
    <xf numFmtId="0" fontId="32" fillId="25" borderId="10" xfId="0" applyFont="1" applyFill="1" applyBorder="1" applyAlignment="1">
      <alignment horizontal="center" vertical="center" shrinkToFit="1"/>
    </xf>
    <xf numFmtId="0" fontId="22" fillId="0" borderId="76" xfId="0" applyFont="1" applyBorder="1" applyAlignment="1">
      <alignment horizontal="left" vertical="center" shrinkToFit="1"/>
    </xf>
    <xf numFmtId="0" fontId="22" fillId="0" borderId="77" xfId="0" applyFont="1" applyBorder="1" applyAlignment="1">
      <alignment horizontal="left" vertical="center" shrinkToFit="1"/>
    </xf>
    <xf numFmtId="0" fontId="22" fillId="0" borderId="80" xfId="0" applyFont="1" applyBorder="1" applyAlignment="1">
      <alignment horizontal="left" vertical="center" shrinkToFit="1"/>
    </xf>
    <xf numFmtId="0" fontId="32" fillId="25" borderId="10" xfId="0" applyFont="1" applyFill="1" applyBorder="1" applyAlignment="1">
      <alignment horizontal="center" vertical="center" wrapText="1"/>
    </xf>
    <xf numFmtId="38" fontId="22" fillId="0" borderId="76" xfId="48" applyFont="1" applyBorder="1" applyAlignment="1">
      <alignment horizontal="right" vertical="center" wrapText="1"/>
    </xf>
    <xf numFmtId="38" fontId="22" fillId="0" borderId="77" xfId="48" applyFont="1" applyBorder="1" applyAlignment="1">
      <alignment horizontal="right" vertical="center" wrapText="1"/>
    </xf>
    <xf numFmtId="38" fontId="22" fillId="0" borderId="80" xfId="48" applyFont="1" applyBorder="1" applyAlignment="1">
      <alignment horizontal="right" vertical="center" wrapText="1"/>
    </xf>
    <xf numFmtId="38" fontId="36" fillId="0" borderId="76" xfId="48" applyFont="1" applyBorder="1" applyAlignment="1">
      <alignment horizontal="right" vertical="center" wrapText="1"/>
    </xf>
    <xf numFmtId="38" fontId="36" fillId="0" borderId="80" xfId="48" applyFont="1" applyBorder="1" applyAlignment="1">
      <alignment horizontal="right" vertical="center" wrapText="1"/>
    </xf>
    <xf numFmtId="0" fontId="32" fillId="25" borderId="72" xfId="0" applyFont="1" applyFill="1" applyBorder="1" applyAlignment="1">
      <alignment horizontal="center" vertical="center" wrapText="1"/>
    </xf>
    <xf numFmtId="38" fontId="22" fillId="0" borderId="76" xfId="48" applyFont="1" applyBorder="1" applyAlignment="1">
      <alignment vertical="center" wrapText="1"/>
    </xf>
    <xf numFmtId="38" fontId="22" fillId="0" borderId="77" xfId="48" applyFont="1" applyBorder="1" applyAlignment="1">
      <alignment vertical="center" wrapText="1"/>
    </xf>
    <xf numFmtId="38" fontId="22" fillId="0" borderId="80" xfId="48" applyFont="1" applyBorder="1" applyAlignment="1">
      <alignment vertical="center" wrapText="1"/>
    </xf>
    <xf numFmtId="0" fontId="36" fillId="0" borderId="76" xfId="0" applyFont="1" applyBorder="1" applyAlignment="1">
      <alignment horizontal="right" vertical="center" wrapText="1"/>
    </xf>
    <xf numFmtId="0" fontId="36" fillId="0" borderId="80" xfId="0" applyFont="1" applyBorder="1" applyAlignment="1">
      <alignment horizontal="right" vertical="center" wrapText="1"/>
    </xf>
    <xf numFmtId="0" fontId="32" fillId="25" borderId="74" xfId="0" applyFont="1" applyFill="1" applyBorder="1" applyAlignment="1">
      <alignment horizontal="center" vertical="center" wrapText="1"/>
    </xf>
    <xf numFmtId="0" fontId="33" fillId="25" borderId="10" xfId="0" applyFont="1" applyFill="1" applyBorder="1" applyAlignment="1">
      <alignment horizontal="center" vertical="center" wrapText="1"/>
    </xf>
    <xf numFmtId="38" fontId="36" fillId="0" borderId="77" xfId="0" applyNumberFormat="1" applyFont="1" applyBorder="1" applyAlignment="1">
      <alignment horizontal="right" vertical="center" wrapText="1"/>
    </xf>
    <xf numFmtId="38" fontId="36" fillId="25" borderId="10" xfId="48" applyNumberFormat="1" applyFont="1" applyFill="1" applyBorder="1" applyAlignment="1">
      <alignment horizontal="right" vertical="center" wrapText="1"/>
    </xf>
    <xf numFmtId="38" fontId="36" fillId="0" borderId="0" xfId="48" applyFont="1" applyBorder="1" applyAlignment="1">
      <alignment vertical="center"/>
    </xf>
    <xf numFmtId="0" fontId="22" fillId="0" borderId="76" xfId="0" applyFont="1" applyFill="1" applyBorder="1" applyAlignment="1">
      <alignment horizontal="right" vertical="center" wrapText="1"/>
    </xf>
    <xf numFmtId="186" fontId="22" fillId="0" borderId="80" xfId="0" applyNumberFormat="1" applyFont="1" applyFill="1" applyBorder="1" applyAlignment="1">
      <alignment horizontal="right" vertical="center" wrapText="1"/>
    </xf>
    <xf numFmtId="38" fontId="22" fillId="0" borderId="0" xfId="0" applyNumberFormat="1" applyFont="1" applyAlignment="1">
      <alignment vertical="center"/>
    </xf>
    <xf numFmtId="38" fontId="22" fillId="25" borderId="76" xfId="48" applyFont="1" applyFill="1" applyBorder="1" applyAlignment="1">
      <alignment horizontal="right" vertical="center" wrapText="1"/>
    </xf>
    <xf numFmtId="38" fontId="22" fillId="25" borderId="77" xfId="48" applyFont="1" applyFill="1" applyBorder="1" applyAlignment="1">
      <alignment horizontal="right" vertical="center" wrapText="1"/>
    </xf>
    <xf numFmtId="38" fontId="22" fillId="25" borderId="80" xfId="48" applyFont="1" applyFill="1" applyBorder="1" applyAlignment="1">
      <alignment horizontal="right" vertical="center" wrapText="1"/>
    </xf>
    <xf numFmtId="38" fontId="22" fillId="0" borderId="0" xfId="0" applyNumberFormat="1" applyFont="1">
      <alignment vertical="center"/>
    </xf>
    <xf numFmtId="40" fontId="22" fillId="0" borderId="0" xfId="48" applyNumberFormat="1" applyFont="1" applyAlignment="1">
      <alignment vertical="center"/>
    </xf>
    <xf numFmtId="0" fontId="41" fillId="0" borderId="0" xfId="0" applyFont="1" applyAlignment="1">
      <alignment vertical="center"/>
    </xf>
    <xf numFmtId="0" fontId="32" fillId="25" borderId="11" xfId="0" applyFont="1" applyFill="1" applyBorder="1" applyAlignment="1">
      <alignment horizontal="center" vertical="center"/>
    </xf>
    <xf numFmtId="0" fontId="32" fillId="25" borderId="12" xfId="0" applyFont="1" applyFill="1" applyBorder="1" applyAlignment="1">
      <alignment horizontal="center" vertical="center"/>
    </xf>
    <xf numFmtId="187" fontId="32" fillId="0" borderId="12" xfId="48" applyNumberFormat="1" applyFont="1" applyBorder="1" applyAlignment="1">
      <alignment horizontal="distributed" vertical="center" indent="1" shrinkToFit="1"/>
    </xf>
    <xf numFmtId="187" fontId="32" fillId="0" borderId="12" xfId="48" applyNumberFormat="1" applyFont="1" applyBorder="1" applyAlignment="1">
      <alignment horizontal="distributed" vertical="center" indent="1"/>
    </xf>
    <xf numFmtId="187" fontId="32" fillId="25" borderId="13" xfId="48" applyNumberFormat="1" applyFont="1" applyFill="1" applyBorder="1" applyAlignment="1">
      <alignment horizontal="center" vertical="center" shrinkToFit="1"/>
    </xf>
    <xf numFmtId="187" fontId="32" fillId="0" borderId="0" xfId="48" applyNumberFormat="1" applyFont="1" applyFill="1" applyBorder="1" applyAlignment="1">
      <alignment horizontal="distributed" vertical="center" indent="1"/>
    </xf>
    <xf numFmtId="0" fontId="32" fillId="0" borderId="12" xfId="0" applyFont="1" applyBorder="1" applyAlignment="1">
      <alignment horizontal="distributed" vertical="center" indent="1"/>
    </xf>
    <xf numFmtId="0" fontId="32" fillId="0" borderId="13" xfId="0" applyFont="1" applyBorder="1" applyAlignment="1">
      <alignment horizontal="distributed" vertical="center" indent="1"/>
    </xf>
    <xf numFmtId="0" fontId="32" fillId="25" borderId="16" xfId="0" applyFont="1" applyFill="1" applyBorder="1" applyAlignment="1">
      <alignment horizontal="centerContinuous" vertical="center"/>
    </xf>
    <xf numFmtId="0" fontId="32" fillId="25" borderId="17" xfId="0" applyFont="1" applyFill="1" applyBorder="1" applyAlignment="1">
      <alignment horizontal="center" vertical="center"/>
    </xf>
    <xf numFmtId="187" fontId="22" fillId="0" borderId="17" xfId="48" applyNumberFormat="1" applyFont="1" applyBorder="1" applyAlignment="1">
      <alignment vertical="center"/>
    </xf>
    <xf numFmtId="187" fontId="22" fillId="25" borderId="18" xfId="48" applyNumberFormat="1" applyFont="1" applyFill="1" applyBorder="1" applyAlignment="1">
      <alignment vertical="center"/>
    </xf>
    <xf numFmtId="187" fontId="22" fillId="0" borderId="0" xfId="48" applyNumberFormat="1" applyFont="1" applyFill="1" applyBorder="1" applyAlignment="1">
      <alignment vertical="center"/>
    </xf>
    <xf numFmtId="187" fontId="22" fillId="0" borderId="81" xfId="48" applyNumberFormat="1" applyFont="1" applyFill="1" applyBorder="1" applyAlignment="1">
      <alignment vertical="center"/>
    </xf>
    <xf numFmtId="0" fontId="32" fillId="25" borderId="16" xfId="0" applyFont="1" applyFill="1" applyBorder="1" applyAlignment="1">
      <alignment horizontal="center" vertical="center"/>
    </xf>
    <xf numFmtId="0" fontId="32" fillId="0" borderId="17" xfId="0" applyFont="1" applyBorder="1" applyAlignment="1">
      <alignment horizontal="center" vertical="center" shrinkToFit="1"/>
    </xf>
    <xf numFmtId="0" fontId="32" fillId="0" borderId="18" xfId="0" applyFont="1" applyBorder="1" applyAlignment="1">
      <alignment horizontal="center" vertical="center" shrinkToFit="1"/>
    </xf>
    <xf numFmtId="40" fontId="32" fillId="25" borderId="16" xfId="48" applyNumberFormat="1" applyFont="1" applyFill="1" applyBorder="1" applyAlignment="1">
      <alignment horizontal="centerContinuous" vertical="center"/>
    </xf>
    <xf numFmtId="0" fontId="32" fillId="25" borderId="17" xfId="0" applyFont="1" applyFill="1" applyBorder="1" applyAlignment="1">
      <alignment horizontal="center" vertical="center" wrapText="1"/>
    </xf>
    <xf numFmtId="0" fontId="32" fillId="25" borderId="16" xfId="0" applyFont="1" applyFill="1" applyBorder="1" applyAlignment="1">
      <alignment horizontal="center" vertical="center" wrapText="1"/>
    </xf>
    <xf numFmtId="188" fontId="22" fillId="0" borderId="17" xfId="0" applyNumberFormat="1" applyFont="1" applyBorder="1" applyAlignment="1">
      <alignment horizontal="right" vertical="center"/>
    </xf>
    <xf numFmtId="189" fontId="22" fillId="0" borderId="17" xfId="48" applyNumberFormat="1" applyFont="1" applyBorder="1" applyAlignment="1">
      <alignment horizontal="right" vertical="center"/>
    </xf>
    <xf numFmtId="190" fontId="22" fillId="0" borderId="17" xfId="0" applyNumberFormat="1" applyFont="1" applyBorder="1" applyAlignment="1">
      <alignment horizontal="right" vertical="center"/>
    </xf>
    <xf numFmtId="191" fontId="22" fillId="0" borderId="17" xfId="0" applyNumberFormat="1" applyFont="1" applyBorder="1" applyAlignment="1">
      <alignment horizontal="right" vertical="center"/>
    </xf>
    <xf numFmtId="192" fontId="22" fillId="0" borderId="18" xfId="0" applyNumberFormat="1" applyFont="1" applyBorder="1" applyAlignment="1">
      <alignment horizontal="right" vertical="center"/>
    </xf>
    <xf numFmtId="187" fontId="22" fillId="0" borderId="17" xfId="48" applyNumberFormat="1" applyFont="1" applyBorder="1" applyAlignment="1">
      <alignment horizontal="right" vertical="center"/>
    </xf>
    <xf numFmtId="187" fontId="22" fillId="0" borderId="82" xfId="48" applyNumberFormat="1" applyFont="1" applyBorder="1" applyAlignment="1">
      <alignment horizontal="right" vertical="center"/>
    </xf>
    <xf numFmtId="187" fontId="22" fillId="25" borderId="83" xfId="48" applyNumberFormat="1" applyFont="1" applyFill="1" applyBorder="1" applyAlignment="1">
      <alignment horizontal="right" vertical="center"/>
    </xf>
    <xf numFmtId="187" fontId="22" fillId="0" borderId="0" xfId="48" applyNumberFormat="1" applyFont="1" applyFill="1" applyBorder="1" applyAlignment="1">
      <alignment horizontal="right" vertical="center"/>
    </xf>
    <xf numFmtId="193" fontId="22" fillId="0" borderId="17" xfId="0" applyNumberFormat="1" applyFont="1" applyFill="1" applyBorder="1" applyAlignment="1">
      <alignment horizontal="right" vertical="center"/>
    </xf>
    <xf numFmtId="194" fontId="22" fillId="0" borderId="18" xfId="0" applyNumberFormat="1" applyFont="1" applyFill="1" applyBorder="1" applyAlignment="1">
      <alignment horizontal="right" vertical="center"/>
    </xf>
    <xf numFmtId="187" fontId="22" fillId="25" borderId="18" xfId="48" applyNumberFormat="1" applyFont="1" applyFill="1" applyBorder="1" applyAlignment="1">
      <alignment horizontal="right" vertical="center"/>
    </xf>
    <xf numFmtId="0" fontId="32" fillId="25" borderId="32" xfId="0" applyFont="1" applyFill="1" applyBorder="1" applyAlignment="1">
      <alignment horizontal="center" vertical="center"/>
    </xf>
    <xf numFmtId="0" fontId="32" fillId="25" borderId="43" xfId="0" applyFont="1" applyFill="1" applyBorder="1" applyAlignment="1">
      <alignment horizontal="center" vertical="center"/>
    </xf>
    <xf numFmtId="187" fontId="22" fillId="25" borderId="43" xfId="48" applyNumberFormat="1" applyFont="1" applyFill="1" applyBorder="1" applyAlignment="1">
      <alignment vertical="center"/>
    </xf>
    <xf numFmtId="187" fontId="22" fillId="25" borderId="44" xfId="48" applyNumberFormat="1" applyFont="1" applyFill="1" applyBorder="1" applyAlignment="1">
      <alignment vertical="center"/>
    </xf>
    <xf numFmtId="0" fontId="32" fillId="25" borderId="32" xfId="0" applyFont="1" applyFill="1" applyBorder="1" applyAlignment="1">
      <alignment horizontal="center" vertical="center" wrapText="1"/>
    </xf>
    <xf numFmtId="188" fontId="22" fillId="25" borderId="43" xfId="0" applyNumberFormat="1" applyFont="1" applyFill="1" applyBorder="1" applyAlignment="1">
      <alignment horizontal="right" vertical="center"/>
    </xf>
    <xf numFmtId="189" fontId="22" fillId="25" borderId="43" xfId="48" applyNumberFormat="1" applyFont="1" applyFill="1" applyBorder="1" applyAlignment="1">
      <alignment horizontal="right" vertical="center"/>
    </xf>
    <xf numFmtId="190" fontId="22" fillId="25" borderId="43" xfId="0" applyNumberFormat="1" applyFont="1" applyFill="1" applyBorder="1" applyAlignment="1">
      <alignment horizontal="right" vertical="center"/>
    </xf>
    <xf numFmtId="191" fontId="22" fillId="25" borderId="43" xfId="0" applyNumberFormat="1" applyFont="1" applyFill="1" applyBorder="1" applyAlignment="1">
      <alignment horizontal="right" vertical="center"/>
    </xf>
    <xf numFmtId="192" fontId="22" fillId="25" borderId="44" xfId="0" applyNumberFormat="1" applyFont="1" applyFill="1" applyBorder="1" applyAlignment="1">
      <alignment horizontal="right" vertical="center"/>
    </xf>
    <xf numFmtId="0" fontId="22" fillId="0" borderId="0" xfId="0" applyFont="1" applyBorder="1" applyAlignment="1">
      <alignment horizontal="left" vertical="center" shrinkToFit="1"/>
    </xf>
    <xf numFmtId="0" fontId="22" fillId="0" borderId="0" xfId="0" applyFont="1" applyAlignment="1">
      <alignment horizontal="left" vertical="center" shrinkToFit="1"/>
    </xf>
    <xf numFmtId="187" fontId="22" fillId="0" borderId="0" xfId="0" applyNumberFormat="1" applyFont="1">
      <alignment vertical="center"/>
    </xf>
  </cellXfs>
  <cellStyles count="50">
    <cellStyle name="20% - アクセント 1" xfId="1"/>
    <cellStyle name="20% - アクセント 2" xfId="2"/>
    <cellStyle name="20% - アクセント 3" xfId="3"/>
    <cellStyle name="20% - アクセント 4" xfId="4"/>
    <cellStyle name="20% - アクセント 5" xfId="5"/>
    <cellStyle name="20% - アクセント 6" xfId="6"/>
    <cellStyle name="40% - アクセント 1" xfId="7"/>
    <cellStyle name="40% - アクセント 2" xfId="8"/>
    <cellStyle name="40% - アクセント 3" xfId="9"/>
    <cellStyle name="40% - アクセント 4" xfId="10"/>
    <cellStyle name="40% - アクセント 5" xfId="11"/>
    <cellStyle name="40% - アクセント 6" xfId="12"/>
    <cellStyle name="60% - アクセント 1" xfId="13"/>
    <cellStyle name="60% - アクセント 2" xfId="14"/>
    <cellStyle name="60% - アクセント 3" xfId="15"/>
    <cellStyle name="60% - アクセント 4" xfId="16"/>
    <cellStyle name="60% - アクセント 5" xfId="17"/>
    <cellStyle name="60% - アクセント 6" xfId="18"/>
    <cellStyle name="どちらでもない" xfId="19"/>
    <cellStyle name="アクセント 1" xfId="20"/>
    <cellStyle name="アクセント 2" xfId="21"/>
    <cellStyle name="アクセント 3" xfId="22"/>
    <cellStyle name="アクセント 4" xfId="23"/>
    <cellStyle name="アクセント 5" xfId="24"/>
    <cellStyle name="アクセント 6" xfId="25"/>
    <cellStyle name="タイトル" xfId="26"/>
    <cellStyle name="チェック セル" xfId="27"/>
    <cellStyle name="パーセント_02_R7上期執行状況(定期監査資料）" xfId="28"/>
    <cellStyle name="メモ" xfId="29"/>
    <cellStyle name="リンク セル" xfId="30"/>
    <cellStyle name="入力" xfId="31"/>
    <cellStyle name="出力" xfId="32"/>
    <cellStyle name="悪い" xfId="33"/>
    <cellStyle name="桁区切り 2" xfId="34"/>
    <cellStyle name="桁区切り 2_●R4下半期の財政状況" xfId="35"/>
    <cellStyle name="桁区切り_02_R7上期執行状況(定期監査資料）" xfId="36"/>
    <cellStyle name="標準" xfId="0" builtinId="0"/>
    <cellStyle name="標準 2" xfId="37"/>
    <cellStyle name="標準 3" xfId="38"/>
    <cellStyle name="良い" xfId="39"/>
    <cellStyle name="見出し 1" xfId="40"/>
    <cellStyle name="見出し 2" xfId="41"/>
    <cellStyle name="見出し 3" xfId="42"/>
    <cellStyle name="見出し 4" xfId="43"/>
    <cellStyle name="計算" xfId="44"/>
    <cellStyle name="説明文" xfId="45"/>
    <cellStyle name="警告文" xfId="46"/>
    <cellStyle name="集計" xfId="47"/>
    <cellStyle name="桁区切り" xfId="48" builtinId="6"/>
    <cellStyle name="パーセント" xfId="49" builtinId="5"/>
  </cellStyles>
  <tableStyles count="0" defaultTableStyle="TableStyleMedium2" defaultPivotStyle="PivotStyleLight16"/>
  <colors>
    <mruColors>
      <color rgb="FFE9FFFF"/>
      <color rgb="FFA0FFFF"/>
      <color rgb="FF57FFFF"/>
    </mruColors>
  </colors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worksheet" Target="worksheets/sheet10.xml" /><Relationship Id="rId11" Type="http://schemas.openxmlformats.org/officeDocument/2006/relationships/worksheet" Target="worksheets/sheet11.xml" /><Relationship Id="rId12" Type="http://schemas.openxmlformats.org/officeDocument/2006/relationships/worksheet" Target="worksheets/sheet12.xml" /><Relationship Id="rId13" Type="http://schemas.openxmlformats.org/officeDocument/2006/relationships/worksheet" Target="worksheets/sheet13.xml" /><Relationship Id="rId14" Type="http://schemas.openxmlformats.org/officeDocument/2006/relationships/worksheet" Target="worksheets/sheet14.xml" /><Relationship Id="rId15" Type="http://schemas.openxmlformats.org/officeDocument/2006/relationships/worksheet" Target="worksheets/sheet15.xml" /><Relationship Id="rId16" Type="http://schemas.openxmlformats.org/officeDocument/2006/relationships/theme" Target="theme/theme1.xml" /><Relationship Id="rId17" Type="http://schemas.openxmlformats.org/officeDocument/2006/relationships/sharedStrings" Target="sharedStrings.xml" /><Relationship Id="rId18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20</xdr:col>
      <xdr:colOff>92710</xdr:colOff>
      <xdr:row>0</xdr:row>
      <xdr:rowOff>191770</xdr:rowOff>
    </xdr:from>
    <xdr:to xmlns:xdr="http://schemas.openxmlformats.org/drawingml/2006/spreadsheetDrawing">
      <xdr:col>29</xdr:col>
      <xdr:colOff>191770</xdr:colOff>
      <xdr:row>2</xdr:row>
      <xdr:rowOff>29845</xdr:rowOff>
    </xdr:to>
    <xdr:sp macro="" textlink="">
      <xdr:nvSpPr>
        <xdr:cNvPr id="1046" name="テキスト 20"/>
        <xdr:cNvSpPr txBox="1">
          <a:spLocks noChangeArrowheads="1"/>
        </xdr:cNvSpPr>
      </xdr:nvSpPr>
      <xdr:spPr>
        <a:xfrm>
          <a:off x="12534900" y="191770"/>
          <a:ext cx="5756910" cy="419100"/>
        </a:xfrm>
        <a:prstGeom prst="rect">
          <a:avLst/>
        </a:prstGeom>
        <a:solidFill>
          <a:srgbClr val="FFFFE1"/>
        </a:solidFill>
        <a:ln w="9525" cap="flat" cmpd="sng">
          <a:solidFill>
            <a:sysClr val="windowText" lastClr="000000"/>
          </a:solidFill>
          <a:prstDash val="solid"/>
          <a:miter/>
        </a:ln>
        <a:effectLst>
          <a:outerShdw dist="35921" dir="2700000" rotWithShape="0">
            <a:srgbClr val="000000">
              <a:alpha val="25000"/>
            </a:srgbClr>
          </a:outerShdw>
        </a:effectLst>
      </xdr:spPr>
      <xdr:txBody>
        <a:bodyPr vertOverflow="clip" horzOverflow="overflow" wrap="square" lIns="23812" tIns="4762" rIns="4762" bIns="4762" anchor="t" upright="1"/>
        <a:lstStyle/>
        <a:p>
          <a:pPr algn="l">
            <a:lnSpc>
              <a:spcPts val="1300"/>
            </a:lnSpc>
          </a:pPr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出納・支払＞日計・月計＞収入月計表　　等を基に資料作成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23</xdr:col>
      <xdr:colOff>409575</xdr:colOff>
      <xdr:row>5</xdr:row>
      <xdr:rowOff>111760</xdr:rowOff>
    </xdr:from>
    <xdr:to xmlns:xdr="http://schemas.openxmlformats.org/drawingml/2006/spreadsheetDrawing">
      <xdr:col>28</xdr:col>
      <xdr:colOff>105410</xdr:colOff>
      <xdr:row>105</xdr:row>
      <xdr:rowOff>17780</xdr:rowOff>
    </xdr:to>
    <xdr:sp macro="" textlink="">
      <xdr:nvSpPr>
        <xdr:cNvPr id="21508" name="テキスト 4"/>
        <xdr:cNvSpPr txBox="1">
          <a:spLocks noChangeArrowheads="1"/>
        </xdr:cNvSpPr>
      </xdr:nvSpPr>
      <xdr:spPr>
        <a:xfrm>
          <a:off x="15388590" y="1181735"/>
          <a:ext cx="2839085" cy="19083020"/>
        </a:xfrm>
        <a:prstGeom prst="rect">
          <a:avLst/>
        </a:prstGeom>
        <a:solidFill>
          <a:srgbClr val="FFFFE1"/>
        </a:solidFill>
        <a:ln w="9525" cap="flat" cmpd="sng">
          <a:solidFill>
            <a:sysClr val="windowText" lastClr="000000"/>
          </a:solidFill>
          <a:prstDash val="solid"/>
          <a:miter/>
        </a:ln>
        <a:effectLst>
          <a:outerShdw dist="35921" dir="2700000" rotWithShape="0">
            <a:srgbClr val="000000">
              <a:alpha val="25000"/>
            </a:srgbClr>
          </a:outerShdw>
        </a:effectLst>
      </xdr:spPr>
      <xdr:txBody>
        <a:bodyPr vertOverflow="clip" horzOverflow="overflow" wrap="square" lIns="20637" tIns="4762" rIns="4762" bIns="4762" anchor="t" upright="1"/>
        <a:lstStyle/>
        <a:p>
          <a:pPr algn="l">
            <a:lnSpc>
              <a:spcPts val="1200"/>
            </a:lnSpc>
          </a:pPr>
          <a:r>
            <a:rPr lang="ja-JP" altLang="en-US" sz="1000" b="0" i="0" u="none" strike="noStrike" baseline="0">
              <a:solidFill>
                <a:srgbClr xmlns:mc="http://schemas.openxmlformats.org/markup-compatibility/2006" xmlns:a14="http://schemas.microsoft.com/office/drawing/2010/main" val="FF0000" a14:legacySpreadsheetColorIndex="10" mc:Ignorable="a14"/>
              </a:solidFill>
              <a:latin typeface="ＭＳ Ｐゴシック"/>
              <a:ea typeface="ＭＳ Ｐゴシック"/>
            </a:rPr>
            <a:t>行－列</a:t>
          </a:r>
        </a:p>
        <a:p>
          <a:pPr algn="l">
            <a:lnSpc>
              <a:spcPts val="1200"/>
            </a:lnSpc>
          </a:pPr>
          <a:r>
            <a:rPr lang="ja-JP" altLang="en-US" sz="1000" b="0" i="0" u="none" strike="noStrike" baseline="0">
              <a:solidFill>
                <a:srgbClr xmlns:mc="http://schemas.openxmlformats.org/markup-compatibility/2006" xmlns:a14="http://schemas.microsoft.com/office/drawing/2010/main" val="FF0000" a14:legacySpreadsheetColorIndex="10" mc:Ignorable="a14"/>
              </a:solidFill>
              <a:latin typeface="ＭＳ Ｐゴシック"/>
              <a:ea typeface="ＭＳ Ｐゴシック"/>
            </a:rPr>
            <a:t>３－１　幼保連携型認定こども園実施設計業務等事業55,102千円など</a:t>
          </a:r>
        </a:p>
        <a:p>
          <a:pPr algn="l">
            <a:lnSpc>
              <a:spcPts val="1200"/>
            </a:lnSpc>
          </a:pPr>
          <a:r>
            <a:rPr lang="ja-JP" altLang="en-US" sz="1000" b="0" i="0" u="none" strike="noStrike" baseline="0">
              <a:solidFill>
                <a:srgbClr xmlns:mc="http://schemas.openxmlformats.org/markup-compatibility/2006" xmlns:a14="http://schemas.microsoft.com/office/drawing/2010/main" val="FF0000" a14:legacySpreadsheetColorIndex="10" mc:Ignorable="a14"/>
              </a:solidFill>
              <a:latin typeface="ＭＳ Ｐゴシック"/>
              <a:ea typeface="ＭＳ Ｐゴシック"/>
            </a:rPr>
            <a:t>６－１　堆肥センター屋根修繕事業42,590千円など</a:t>
          </a:r>
        </a:p>
        <a:p>
          <a:pPr algn="l">
            <a:lnSpc>
              <a:spcPts val="1200"/>
            </a:lnSpc>
          </a:pPr>
          <a:r>
            <a:rPr lang="ja-JP" altLang="en-US" sz="1000" b="0" i="0" u="none" strike="noStrike" baseline="0">
              <a:solidFill>
                <a:srgbClr xmlns:mc="http://schemas.openxmlformats.org/markup-compatibility/2006" xmlns:a14="http://schemas.microsoft.com/office/drawing/2010/main" val="FF0000" a14:legacySpreadsheetColorIndex="10" mc:Ignorable="a14"/>
              </a:solidFill>
              <a:latin typeface="ＭＳ Ｐゴシック"/>
              <a:ea typeface="ＭＳ Ｐゴシック"/>
            </a:rPr>
            <a:t>９－１　防災避難施設管理棟新築工事38,766千円など</a:t>
          </a:r>
        </a:p>
        <a:p>
          <a:pPr algn="l">
            <a:lnSpc>
              <a:spcPts val="1200"/>
            </a:lnSpc>
          </a:pPr>
          <a:r>
            <a:rPr lang="ja-JP" altLang="en-US" sz="1000" b="0" i="0" u="none" strike="noStrike" baseline="0">
              <a:solidFill>
                <a:srgbClr xmlns:mc="http://schemas.openxmlformats.org/markup-compatibility/2006" xmlns:a14="http://schemas.microsoft.com/office/drawing/2010/main" val="FF0000" a14:legacySpreadsheetColorIndex="10" mc:Ignorable="a14"/>
              </a:solidFill>
              <a:latin typeface="ＭＳ Ｐゴシック"/>
              <a:ea typeface="ＭＳ Ｐゴシック"/>
            </a:rPr>
            <a:t>１０－１　岩江小学校校舎・体育館照明器具更新工事73,964千円千円、紫雲閣修繕工事48,486千円など</a:t>
          </a:r>
        </a:p>
        <a:p>
          <a:pPr algn="l">
            <a:lnSpc>
              <a:spcPts val="1200"/>
            </a:lnSpc>
          </a:pPr>
          <a:r>
            <a:rPr lang="ja-JP" altLang="en-US" sz="1000" b="0" i="0" u="none" strike="noStrike" baseline="0">
              <a:solidFill>
                <a:srgbClr xmlns:mc="http://schemas.openxmlformats.org/markup-compatibility/2006" xmlns:a14="http://schemas.microsoft.com/office/drawing/2010/main" val="FF0000" a14:legacySpreadsheetColorIndex="10" mc:Ignorable="a14"/>
              </a:solidFill>
              <a:latin typeface="ＭＳ Ｐゴシック"/>
              <a:ea typeface="ＭＳ Ｐゴシック"/>
            </a:rPr>
            <a:t>２－３　⑨財政調整基金積立金500,000千円、新型コロナウイルス感染症緊急経済対策基金積立金9,334千円など</a:t>
          </a:r>
        </a:p>
        <a:p>
          <a:pPr algn="l">
            <a:lnSpc>
              <a:spcPts val="1200"/>
            </a:lnSpc>
          </a:pPr>
          <a:r>
            <a:rPr lang="ja-JP" altLang="en-US" sz="1000" b="0" i="0" u="none" strike="noStrike" baseline="0">
              <a:solidFill>
                <a:srgbClr xmlns:mc="http://schemas.openxmlformats.org/markup-compatibility/2006" xmlns:a14="http://schemas.microsoft.com/office/drawing/2010/main" val="FF0000" a14:legacySpreadsheetColorIndex="10" mc:Ignorable="a14"/>
              </a:solidFill>
              <a:latin typeface="ＭＳ Ｐゴシック"/>
              <a:ea typeface="ＭＳ Ｐゴシック"/>
            </a:rPr>
            <a:t>３－３　⑦新型コロナウイルス感染症対応原油価格・物価高騰等低所得者等支援事業16,775千円、⑩電力・ガス・食料品等価格高騰緊急支援給付事業79,565千円など</a:t>
          </a:r>
        </a:p>
        <a:p>
          <a:pPr algn="l">
            <a:lnSpc>
              <a:spcPts val="1200"/>
            </a:lnSpc>
          </a:pPr>
          <a:r>
            <a:rPr lang="ja-JP" altLang="en-US" sz="1000" b="0" i="0" u="none" strike="noStrike" baseline="0">
              <a:solidFill>
                <a:srgbClr xmlns:mc="http://schemas.openxmlformats.org/markup-compatibility/2006" xmlns:a14="http://schemas.microsoft.com/office/drawing/2010/main" val="FF0000" a14:legacySpreadsheetColorIndex="10" mc:Ignorable="a14"/>
              </a:solidFill>
              <a:latin typeface="ＭＳ Ｐゴシック"/>
              <a:ea typeface="ＭＳ Ｐゴシック"/>
            </a:rPr>
            <a:t>４－３　⑥新型コロナウイルス感染症対策費75,839千円、福島県沖地震被害にかかる解体等工事60,000千円、⑨新型コロナウイルス感染症対策費72,960千円など</a:t>
          </a:r>
        </a:p>
        <a:p>
          <a:pPr algn="l">
            <a:lnSpc>
              <a:spcPts val="1200"/>
            </a:lnSpc>
          </a:pPr>
          <a:r>
            <a:rPr lang="ja-JP" altLang="en-US" sz="1000" b="0" i="0" u="none" strike="noStrike" baseline="0">
              <a:solidFill>
                <a:srgbClr xmlns:mc="http://schemas.openxmlformats.org/markup-compatibility/2006" xmlns:a14="http://schemas.microsoft.com/office/drawing/2010/main" val="FF0000" a14:legacySpreadsheetColorIndex="10" mc:Ignorable="a14"/>
              </a:solidFill>
              <a:latin typeface="ＭＳ Ｐゴシック"/>
              <a:ea typeface="ＭＳ Ｐゴシック"/>
            </a:rPr>
            <a:t>１０－３　⑥児童送迎用車両購入費19,420千円、⑧公有施設整備基金繰入金18,000千円、⑨小学校光熱水費25,918千円、中学校光熱水費18,509千円</a:t>
          </a:r>
        </a:p>
        <a:p>
          <a:pPr algn="l">
            <a:lnSpc>
              <a:spcPts val="1200"/>
            </a:lnSpc>
          </a:pPr>
          <a:r>
            <a:rPr lang="ja-JP" altLang="en-US" sz="1000" b="0" i="0" u="none" strike="noStrike" baseline="0">
              <a:solidFill>
                <a:srgbClr xmlns:mc="http://schemas.openxmlformats.org/markup-compatibility/2006" xmlns:a14="http://schemas.microsoft.com/office/drawing/2010/main" val="FF0000" a14:legacySpreadsheetColorIndex="10" mc:Ignorable="a14"/>
              </a:solidFill>
              <a:latin typeface="ＭＳ Ｐゴシック"/>
              <a:ea typeface="ＭＳ Ｐゴシック"/>
            </a:rPr>
            <a:t>１１－４　第2体育館災害復旧工事5,192千円</a:t>
          </a:r>
        </a:p>
        <a:p>
          <a:pPr algn="l">
            <a:lnSpc>
              <a:spcPts val="1200"/>
            </a:lnSpc>
          </a:pPr>
          <a:r>
            <a:rPr lang="ja-JP" altLang="en-US" sz="1000" b="0" i="0" u="none" strike="noStrike" baseline="0">
              <a:solidFill>
                <a:srgbClr xmlns:mc="http://schemas.openxmlformats.org/markup-compatibility/2006" xmlns:a14="http://schemas.microsoft.com/office/drawing/2010/main" val="FF0000" a14:legacySpreadsheetColorIndex="10" mc:Ignorable="a14"/>
              </a:solidFill>
              <a:latin typeface="ＭＳ Ｐゴシック"/>
              <a:ea typeface="ＭＳ Ｐゴシック"/>
            </a:rPr>
            <a:t>２－９　一般行政費170,114千円、バス事業45,528千円、放射性物質対策事業84,543千円など</a:t>
          </a:r>
        </a:p>
        <a:p>
          <a:pPr algn="l">
            <a:lnSpc>
              <a:spcPts val="1200"/>
            </a:lnSpc>
          </a:pPr>
          <a:r>
            <a:rPr lang="ja-JP" altLang="en-US" sz="1000" b="0" i="0" u="none" strike="noStrike" baseline="0">
              <a:solidFill>
                <a:srgbClr xmlns:mc="http://schemas.openxmlformats.org/markup-compatibility/2006" xmlns:a14="http://schemas.microsoft.com/office/drawing/2010/main" val="FF0000" a14:legacySpreadsheetColorIndex="10" mc:Ignorable="a14"/>
              </a:solidFill>
              <a:latin typeface="ＭＳ Ｐゴシック"/>
              <a:ea typeface="ＭＳ Ｐゴシック"/>
            </a:rPr>
            <a:t>３－９　障がい者自立支援給付費163,600千円、国民健康保険費140,484千円、後期高齢者医療費155,369千円、介護保険事業費297,230千円、幼保連携型認定こども園用地造成工事97,075千円、児童手当支給事業163,098千円、子ども子育て支援給付等事業87,876千円など</a:t>
          </a:r>
        </a:p>
        <a:p>
          <a:pPr algn="l">
            <a:lnSpc>
              <a:spcPts val="1200"/>
            </a:lnSpc>
          </a:pPr>
          <a:r>
            <a:rPr lang="ja-JP" altLang="en-US" sz="1000" b="0" i="0" u="none" strike="noStrike" baseline="0">
              <a:solidFill>
                <a:srgbClr xmlns:mc="http://schemas.openxmlformats.org/markup-compatibility/2006" xmlns:a14="http://schemas.microsoft.com/office/drawing/2010/main" val="FF0000" a14:legacySpreadsheetColorIndex="10" mc:Ignorable="a14"/>
              </a:solidFill>
              <a:latin typeface="ＭＳ Ｐゴシック"/>
              <a:ea typeface="ＭＳ Ｐゴシック"/>
            </a:rPr>
            <a:t>４－９　新型コロナウイルス感染症対策費109,064千円、清掃センター運営管理費87,873千円、し尿処理事業58,308千円など</a:t>
          </a:r>
        </a:p>
        <a:p>
          <a:pPr algn="l">
            <a:lnSpc>
              <a:spcPts val="1200"/>
            </a:lnSpc>
          </a:pPr>
          <a:r>
            <a:rPr lang="ja-JP" altLang="en-US" sz="1000" b="0" i="0" u="none" strike="noStrike" baseline="0">
              <a:solidFill>
                <a:srgbClr xmlns:mc="http://schemas.openxmlformats.org/markup-compatibility/2006" xmlns:a14="http://schemas.microsoft.com/office/drawing/2010/main" val="FF0000" a14:legacySpreadsheetColorIndex="10" mc:Ignorable="a14"/>
              </a:solidFill>
              <a:latin typeface="ＭＳ Ｐゴシック"/>
              <a:ea typeface="ＭＳ Ｐゴシック"/>
            </a:rPr>
            <a:t>６－９　土地改良推進事業38,894千円、農業集落排水事業70,658千円など</a:t>
          </a:r>
        </a:p>
        <a:p>
          <a:pPr algn="l">
            <a:lnSpc>
              <a:spcPts val="1200"/>
            </a:lnSpc>
          </a:pPr>
          <a:r>
            <a:rPr lang="ja-JP" altLang="en-US" sz="1000" b="0" i="0" u="none" strike="noStrike" baseline="0">
              <a:solidFill>
                <a:srgbClr xmlns:mc="http://schemas.openxmlformats.org/markup-compatibility/2006" xmlns:a14="http://schemas.microsoft.com/office/drawing/2010/main" val="FF0000" a14:legacySpreadsheetColorIndex="10" mc:Ignorable="a14"/>
              </a:solidFill>
              <a:latin typeface="ＭＳ Ｐゴシック"/>
              <a:ea typeface="ＭＳ Ｐゴシック"/>
            </a:rPr>
            <a:t>７－９　商工振興費88,284千円、観光振興費20,864千円、滝ザクラ天然記念物指定100周年記念事業24,659千円など</a:t>
          </a:r>
        </a:p>
        <a:p>
          <a:pPr algn="l">
            <a:lnSpc>
              <a:spcPts val="1200"/>
            </a:lnSpc>
          </a:pPr>
          <a:r>
            <a:rPr lang="ja-JP" altLang="en-US" sz="1000" b="0" i="0" u="none" strike="noStrike" baseline="0">
              <a:solidFill>
                <a:srgbClr xmlns:mc="http://schemas.openxmlformats.org/markup-compatibility/2006" xmlns:a14="http://schemas.microsoft.com/office/drawing/2010/main" val="FF0000" a14:legacySpreadsheetColorIndex="10" mc:Ignorable="a14"/>
              </a:solidFill>
              <a:latin typeface="ＭＳ Ｐゴシック"/>
              <a:ea typeface="ＭＳ Ｐゴシック"/>
            </a:rPr>
            <a:t>８－９　道路維持費92,402千円、岩本戸ノ内線道路改良工事154,100千円、公共下水道事業費123,883千円、町営住宅運営管理費135,346千円など</a:t>
          </a:r>
        </a:p>
        <a:p>
          <a:pPr algn="l">
            <a:lnSpc>
              <a:spcPts val="1200"/>
            </a:lnSpc>
          </a:pPr>
          <a:r>
            <a:rPr lang="ja-JP" altLang="en-US" sz="1000" b="0" i="0" u="none" strike="noStrike" baseline="0">
              <a:solidFill>
                <a:srgbClr xmlns:mc="http://schemas.openxmlformats.org/markup-compatibility/2006" xmlns:a14="http://schemas.microsoft.com/office/drawing/2010/main" val="FF0000" a14:legacySpreadsheetColorIndex="10" mc:Ignorable="a14"/>
              </a:solidFill>
              <a:latin typeface="ＭＳ Ｐゴシック"/>
              <a:ea typeface="ＭＳ Ｐゴシック"/>
            </a:rPr>
            <a:t>９－９　広域消防組合分担金60,034千円、御木沢消防防災センター新築工事54,500千円など</a:t>
          </a:r>
        </a:p>
        <a:p>
          <a:pPr algn="l">
            <a:lnSpc>
              <a:spcPts val="1200"/>
            </a:lnSpc>
          </a:pPr>
          <a:r>
            <a:rPr lang="ja-JP" altLang="en-US" sz="1000" b="0" i="0" u="none" strike="noStrike" baseline="0">
              <a:solidFill>
                <a:srgbClr xmlns:mc="http://schemas.openxmlformats.org/markup-compatibility/2006" xmlns:a14="http://schemas.microsoft.com/office/drawing/2010/main" val="FF0000" a14:legacySpreadsheetColorIndex="10" mc:Ignorable="a14"/>
              </a:solidFill>
              <a:latin typeface="ＭＳ Ｐゴシック"/>
              <a:ea typeface="ＭＳ Ｐゴシック"/>
            </a:rPr>
            <a:t>１０－９　小学校管理費280,644千円、岩江幼稚園費43,586千円、中学校バス事業特別会計繰出23,324千円、紫雲閣修繕工事41,896千円、学校給食費41,928千円など</a:t>
          </a:r>
        </a:p>
        <a:p>
          <a:pPr algn="l">
            <a:lnSpc>
              <a:spcPts val="1200"/>
            </a:lnSpc>
          </a:pPr>
          <a:r>
            <a:rPr lang="ja-JP" altLang="en-US" sz="1000" b="0" i="0" u="none" strike="noStrike" baseline="0">
              <a:solidFill>
                <a:srgbClr xmlns:mc="http://schemas.openxmlformats.org/markup-compatibility/2006" xmlns:a14="http://schemas.microsoft.com/office/drawing/2010/main" val="FF0000" a14:legacySpreadsheetColorIndex="10" mc:Ignorable="a14"/>
              </a:solidFill>
              <a:latin typeface="ＭＳ Ｐゴシック"/>
              <a:ea typeface="ＭＳ Ｐゴシック"/>
            </a:rPr>
            <a:t>１１－９　町営住宅災害復旧補助事業5,379千円、北町蔵災害復旧単独事業6,600千円など</a:t>
          </a:r>
        </a:p>
        <a:p>
          <a:pPr algn="l">
            <a:lnSpc>
              <a:spcPts val="1200"/>
            </a:lnSpc>
          </a:pPr>
          <a:r>
            <a:rPr lang="ja-JP" altLang="en-US" sz="1000" b="0" i="0" u="none" strike="noStrike" baseline="0">
              <a:solidFill>
                <a:srgbClr xmlns:mc="http://schemas.openxmlformats.org/markup-compatibility/2006" xmlns:a14="http://schemas.microsoft.com/office/drawing/2010/main" val="FF0000" a14:legacySpreadsheetColorIndex="10" mc:Ignorable="a14"/>
              </a:solidFill>
              <a:latin typeface="ＭＳ Ｐゴシック"/>
              <a:ea typeface="ＭＳ Ｐゴシック"/>
            </a:rPr>
            <a:t>１２－９　下期公債費328,570千円</a:t>
          </a:r>
        </a:p>
        <a:p>
          <a:pPr algn="l"/>
        </a:p>
      </xdr:txBody>
    </xdr:sp>
    <xdr:clientData/>
  </xdr:twoCellAnchor>
</xdr:wsDr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0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0.bin" /></Relationships>
</file>

<file path=xl/worksheets/_rels/sheet1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1.bin" /></Relationships>
</file>

<file path=xl/worksheets/_rels/sheet1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2.bin" /></Relationships>
</file>

<file path=xl/worksheets/_rels/sheet1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3.bin" /></Relationships>
</file>

<file path=xl/worksheets/_rels/sheet1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4.bin" /></Relationships>
</file>

<file path=xl/worksheets/_rels/sheet1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5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drawing" Target="../drawings/drawing1.xml" /><Relationship Id="rId3" Type="http://schemas.openxmlformats.org/officeDocument/2006/relationships/vmlDrawing" Target="../drawings/vmlDrawing1.vml" /><Relationship Id="rId4" Type="http://schemas.openxmlformats.org/officeDocument/2006/relationships/comments" Target="../comments1.xml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Relationship Id="rId2" Type="http://schemas.openxmlformats.org/officeDocument/2006/relationships/drawing" Target="../drawings/drawing2.xml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Relationship Id="rId2" Type="http://schemas.openxmlformats.org/officeDocument/2006/relationships/vmlDrawing" Target="../drawings/vmlDrawing2.vml" /><Relationship Id="rId3" Type="http://schemas.openxmlformats.org/officeDocument/2006/relationships/comments" Target="../comments2.xml" /></Relationships>
</file>

<file path=xl/worksheets/_rels/sheet6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Relationship Id="rId2" Type="http://schemas.openxmlformats.org/officeDocument/2006/relationships/vmlDrawing" Target="../drawings/vmlDrawing3.vml" /><Relationship Id="rId3" Type="http://schemas.openxmlformats.org/officeDocument/2006/relationships/comments" Target="../comments3.xml" /></Relationships>
</file>

<file path=xl/worksheets/_rels/sheet7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7.bin" /><Relationship Id="rId2" Type="http://schemas.openxmlformats.org/officeDocument/2006/relationships/vmlDrawing" Target="../drawings/vmlDrawing4.vml" /><Relationship Id="rId3" Type="http://schemas.openxmlformats.org/officeDocument/2006/relationships/comments" Target="../comments4.xml" /></Relationships>
</file>

<file path=xl/worksheets/_rels/sheet8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8.bin" /><Relationship Id="rId2" Type="http://schemas.openxmlformats.org/officeDocument/2006/relationships/vmlDrawing" Target="../drawings/vmlDrawing5.vml" /><Relationship Id="rId3" Type="http://schemas.openxmlformats.org/officeDocument/2006/relationships/comments" Target="../comments5.xml" /></Relationships>
</file>

<file path=xl/worksheets/_rels/sheet9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9.bin" /><Relationship Id="rId2" Type="http://schemas.openxmlformats.org/officeDocument/2006/relationships/vmlDrawing" Target="../drawings/vmlDrawing6.vml" /><Relationship Id="rId3" Type="http://schemas.openxmlformats.org/officeDocument/2006/relationships/comments" Target="../comments6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D17"/>
  <sheetViews>
    <sheetView view="pageBreakPreview" zoomScale="64" zoomScaleNormal="60" zoomScaleSheetLayoutView="64" workbookViewId="0">
      <selection activeCell="H10" sqref="H10"/>
    </sheetView>
  </sheetViews>
  <sheetFormatPr defaultRowHeight="28"/>
  <cols>
    <col min="1" max="1" width="17.625" customWidth="1"/>
    <col min="2" max="2" width="97.625" style="1" customWidth="1"/>
    <col min="3" max="3" width="13.25" customWidth="1"/>
    <col min="4" max="4" width="2.75" customWidth="1"/>
  </cols>
  <sheetData>
    <row r="1" spans="2:3" ht="39.75" customHeight="1">
      <c r="C1" s="5" t="s">
        <v>4</v>
      </c>
    </row>
    <row r="2" spans="2:3" ht="31.5" customHeight="1">
      <c r="C2" s="6"/>
    </row>
    <row r="4" spans="2:3" ht="75" customHeight="1"/>
    <row r="8" spans="2:3" ht="23.5">
      <c r="B8" s="3" t="s">
        <v>331</v>
      </c>
    </row>
    <row r="9" spans="2:3" ht="33.75" customHeight="1">
      <c r="B9" s="4"/>
    </row>
    <row r="10" spans="2:3" ht="20.25" customHeight="1">
      <c r="B10" s="4"/>
    </row>
    <row r="14" spans="2:3" ht="36" customHeight="1"/>
    <row r="15" spans="2:3" ht="23.5">
      <c r="B15" s="3"/>
    </row>
    <row r="16" spans="2:3" ht="36" customHeight="1"/>
    <row r="17" spans="1:4" ht="28.5" customHeight="1">
      <c r="A17" s="2" t="s">
        <v>6</v>
      </c>
      <c r="B17" s="2"/>
      <c r="C17" s="2"/>
      <c r="D17" s="2"/>
    </row>
  </sheetData>
  <mergeCells count="1">
    <mergeCell ref="A17:D17"/>
  </mergeCells>
  <phoneticPr fontId="20"/>
  <pageMargins left="0.78700000000000003" right="0.78700000000000003" top="0.51" bottom="0.53" header="0.51200000000000001" footer="0.51200000000000001"/>
  <pageSetup paperSize="9" fitToWidth="1" fitToHeight="1" orientation="landscape" usePrinterDefaults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indexed="10"/>
    <pageSetUpPr fitToPage="1"/>
  </sheetPr>
  <dimension ref="A1:Q58"/>
  <sheetViews>
    <sheetView view="pageBreakPreview" zoomScaleNormal="85" zoomScaleSheetLayoutView="100" workbookViewId="0">
      <pane xSplit="1" ySplit="5" topLeftCell="B7" activePane="bottomRight" state="frozen"/>
      <selection pane="topRight"/>
      <selection pane="bottomLeft"/>
      <selection pane="bottomRight" activeCell="G13" sqref="G13"/>
    </sheetView>
  </sheetViews>
  <sheetFormatPr defaultRowHeight="13"/>
  <cols>
    <col min="1" max="1" width="1.875" style="357" customWidth="1"/>
    <col min="2" max="2" width="22.125" style="357" customWidth="1"/>
    <col min="3" max="3" width="10.375" style="357" customWidth="1"/>
    <col min="4" max="4" width="10.625" style="357" customWidth="1"/>
    <col min="5" max="13" width="12.6328125" style="357" customWidth="1"/>
    <col min="14" max="24" width="9.125" style="357" customWidth="1"/>
    <col min="25" max="16384" width="9" style="357" bestFit="1" customWidth="1"/>
  </cols>
  <sheetData>
    <row r="1" spans="1:17" s="358" customFormat="1" ht="12.75" customHeight="1">
      <c r="A1" s="360"/>
      <c r="B1" s="360"/>
      <c r="C1" s="360"/>
      <c r="D1" s="376"/>
    </row>
    <row r="2" spans="1:17" s="359" customFormat="1" ht="12.75" customHeight="1">
      <c r="B2" s="361"/>
    </row>
    <row r="3" spans="1:17" ht="20.5" customHeight="1">
      <c r="M3" s="417" t="s">
        <v>290</v>
      </c>
      <c r="N3" s="419"/>
      <c r="Q3" s="417"/>
    </row>
    <row r="4" spans="1:17" ht="22.5" customHeight="1">
      <c r="B4" s="362" t="s">
        <v>155</v>
      </c>
      <c r="C4" s="368"/>
      <c r="D4" s="377"/>
      <c r="E4" s="383" t="s">
        <v>291</v>
      </c>
      <c r="F4" s="389"/>
      <c r="G4" s="389"/>
      <c r="H4" s="389"/>
      <c r="I4" s="398" t="s">
        <v>205</v>
      </c>
      <c r="J4" s="404" t="s">
        <v>244</v>
      </c>
      <c r="K4" s="411" t="s">
        <v>295</v>
      </c>
      <c r="L4" s="411"/>
      <c r="M4" s="418"/>
      <c r="N4" s="420"/>
      <c r="O4" s="421"/>
      <c r="P4" s="421"/>
      <c r="Q4" s="422"/>
    </row>
    <row r="5" spans="1:17" ht="22.5" customHeight="1">
      <c r="B5" s="363"/>
      <c r="C5" s="369"/>
      <c r="D5" s="378"/>
      <c r="E5" s="384" t="s">
        <v>105</v>
      </c>
      <c r="F5" s="390" t="s">
        <v>160</v>
      </c>
      <c r="G5" s="390" t="s">
        <v>103</v>
      </c>
      <c r="H5" s="390" t="s">
        <v>293</v>
      </c>
      <c r="I5" s="399"/>
      <c r="J5" s="405"/>
      <c r="K5" s="412" t="s">
        <v>296</v>
      </c>
      <c r="L5" s="399" t="s">
        <v>90</v>
      </c>
      <c r="M5" s="405" t="s">
        <v>297</v>
      </c>
    </row>
    <row r="6" spans="1:17" ht="23" customHeight="1">
      <c r="B6" s="364" t="s">
        <v>184</v>
      </c>
      <c r="C6" s="370" t="s">
        <v>287</v>
      </c>
      <c r="D6" s="379" t="s">
        <v>186</v>
      </c>
      <c r="E6" s="385">
        <v>0</v>
      </c>
      <c r="F6" s="391">
        <v>389968</v>
      </c>
      <c r="G6" s="395">
        <v>0</v>
      </c>
      <c r="H6" s="391">
        <f t="shared" ref="H6:H21" si="0">E6+G6+F6</f>
        <v>389968</v>
      </c>
      <c r="I6" s="400">
        <v>154676</v>
      </c>
      <c r="J6" s="406">
        <f t="shared" ref="J6:J15" si="1">I6/H6*100</f>
        <v>39.663767283469411</v>
      </c>
      <c r="K6" s="413">
        <v>408226</v>
      </c>
      <c r="L6" s="400">
        <v>156398</v>
      </c>
      <c r="M6" s="410">
        <f>L6/K6*100</f>
        <v>38.311621503774866</v>
      </c>
    </row>
    <row r="7" spans="1:17" ht="23" customHeight="1">
      <c r="B7" s="365"/>
      <c r="C7" s="371"/>
      <c r="D7" s="380" t="s">
        <v>289</v>
      </c>
      <c r="E7" s="386">
        <v>0</v>
      </c>
      <c r="F7" s="392">
        <v>456306</v>
      </c>
      <c r="G7" s="396">
        <v>0</v>
      </c>
      <c r="H7" s="392">
        <f t="shared" si="0"/>
        <v>456306</v>
      </c>
      <c r="I7" s="401">
        <v>73786</v>
      </c>
      <c r="J7" s="407">
        <f t="shared" si="1"/>
        <v>16.170289235732163</v>
      </c>
      <c r="K7" s="414">
        <v>257848</v>
      </c>
      <c r="L7" s="401">
        <v>77263</v>
      </c>
      <c r="M7" s="407">
        <f>L7/K7*100</f>
        <v>29.964552759765446</v>
      </c>
    </row>
    <row r="8" spans="1:17" ht="23" customHeight="1">
      <c r="B8" s="365"/>
      <c r="C8" s="371" t="s">
        <v>288</v>
      </c>
      <c r="D8" s="380" t="s">
        <v>186</v>
      </c>
      <c r="E8" s="386">
        <v>0</v>
      </c>
      <c r="F8" s="392">
        <v>79675</v>
      </c>
      <c r="G8" s="396">
        <v>0</v>
      </c>
      <c r="H8" s="392">
        <f t="shared" si="0"/>
        <v>79675</v>
      </c>
      <c r="I8" s="401">
        <v>4543</v>
      </c>
      <c r="J8" s="407">
        <f t="shared" si="1"/>
        <v>5.7019140257295264</v>
      </c>
      <c r="K8" s="414">
        <v>86635</v>
      </c>
      <c r="L8" s="401">
        <v>11683</v>
      </c>
      <c r="M8" s="407">
        <v>0</v>
      </c>
    </row>
    <row r="9" spans="1:17" ht="23" customHeight="1">
      <c r="B9" s="366"/>
      <c r="C9" s="372"/>
      <c r="D9" s="381" t="s">
        <v>289</v>
      </c>
      <c r="E9" s="387">
        <v>0</v>
      </c>
      <c r="F9" s="393">
        <v>125591</v>
      </c>
      <c r="G9" s="397">
        <v>0</v>
      </c>
      <c r="H9" s="393">
        <f t="shared" si="0"/>
        <v>125591</v>
      </c>
      <c r="I9" s="402">
        <v>55287</v>
      </c>
      <c r="J9" s="408">
        <f t="shared" si="1"/>
        <v>44.021466506357939</v>
      </c>
      <c r="K9" s="415">
        <v>143702</v>
      </c>
      <c r="L9" s="402">
        <v>64602</v>
      </c>
      <c r="M9" s="409">
        <f>L9/K9*100</f>
        <v>44.955532977968296</v>
      </c>
    </row>
    <row r="10" spans="1:17" ht="23" customHeight="1">
      <c r="B10" s="364" t="s">
        <v>285</v>
      </c>
      <c r="C10" s="370" t="s">
        <v>287</v>
      </c>
      <c r="D10" s="379" t="s">
        <v>186</v>
      </c>
      <c r="E10" s="385">
        <v>0</v>
      </c>
      <c r="F10" s="391">
        <v>366655</v>
      </c>
      <c r="G10" s="395">
        <v>0</v>
      </c>
      <c r="H10" s="394">
        <f t="shared" si="0"/>
        <v>366655</v>
      </c>
      <c r="I10" s="400">
        <v>107277</v>
      </c>
      <c r="J10" s="406">
        <f t="shared" si="1"/>
        <v>29.258294582100341</v>
      </c>
      <c r="K10" s="413">
        <v>378345</v>
      </c>
      <c r="L10" s="400">
        <v>109981</v>
      </c>
      <c r="M10" s="410">
        <f>L10/K10*100</f>
        <v>29.068971441409296</v>
      </c>
    </row>
    <row r="11" spans="1:17" ht="23" customHeight="1">
      <c r="B11" s="365"/>
      <c r="C11" s="371"/>
      <c r="D11" s="380" t="s">
        <v>289</v>
      </c>
      <c r="E11" s="386">
        <v>0</v>
      </c>
      <c r="F11" s="392">
        <v>482619</v>
      </c>
      <c r="G11" s="396">
        <v>0</v>
      </c>
      <c r="H11" s="392">
        <f t="shared" si="0"/>
        <v>482619</v>
      </c>
      <c r="I11" s="401">
        <v>82075</v>
      </c>
      <c r="J11" s="407">
        <f t="shared" si="1"/>
        <v>17.006168426854309</v>
      </c>
      <c r="K11" s="414">
        <v>507193</v>
      </c>
      <c r="L11" s="401">
        <v>83160</v>
      </c>
      <c r="M11" s="407">
        <f>L11/K11*100</f>
        <v>16.396125340846581</v>
      </c>
    </row>
    <row r="12" spans="1:17" ht="23" customHeight="1">
      <c r="B12" s="365"/>
      <c r="C12" s="371" t="s">
        <v>288</v>
      </c>
      <c r="D12" s="380" t="s">
        <v>186</v>
      </c>
      <c r="E12" s="386">
        <v>0</v>
      </c>
      <c r="F12" s="392">
        <v>203152</v>
      </c>
      <c r="G12" s="396">
        <f>8150+48917</f>
        <v>57067</v>
      </c>
      <c r="H12" s="392">
        <f t="shared" si="0"/>
        <v>260219</v>
      </c>
      <c r="I12" s="401">
        <v>4250</v>
      </c>
      <c r="J12" s="407">
        <f t="shared" si="1"/>
        <v>1.6332396942575291</v>
      </c>
      <c r="K12" s="414">
        <v>306325</v>
      </c>
      <c r="L12" s="401">
        <v>4500</v>
      </c>
      <c r="M12" s="407">
        <v>0</v>
      </c>
    </row>
    <row r="13" spans="1:17" ht="23" customHeight="1">
      <c r="B13" s="366"/>
      <c r="C13" s="372"/>
      <c r="D13" s="381" t="s">
        <v>289</v>
      </c>
      <c r="E13" s="387">
        <v>0</v>
      </c>
      <c r="F13" s="393">
        <v>299503</v>
      </c>
      <c r="G13" s="397">
        <f>8648+50000</f>
        <v>58648</v>
      </c>
      <c r="H13" s="393">
        <f t="shared" si="0"/>
        <v>358151</v>
      </c>
      <c r="I13" s="402">
        <v>120228</v>
      </c>
      <c r="J13" s="409">
        <f t="shared" si="1"/>
        <v>33.56908119759543</v>
      </c>
      <c r="K13" s="415">
        <v>361220</v>
      </c>
      <c r="L13" s="402">
        <v>125798</v>
      </c>
      <c r="M13" s="409">
        <f>L13/K13*100</f>
        <v>34.825867892143293</v>
      </c>
    </row>
    <row r="14" spans="1:17" ht="23" customHeight="1">
      <c r="B14" s="364" t="s">
        <v>286</v>
      </c>
      <c r="C14" s="370" t="s">
        <v>287</v>
      </c>
      <c r="D14" s="379" t="s">
        <v>186</v>
      </c>
      <c r="E14" s="385">
        <v>0</v>
      </c>
      <c r="F14" s="391">
        <v>25075</v>
      </c>
      <c r="G14" s="395">
        <v>0</v>
      </c>
      <c r="H14" s="394">
        <f t="shared" si="0"/>
        <v>25075</v>
      </c>
      <c r="I14" s="400">
        <v>2014</v>
      </c>
      <c r="J14" s="410">
        <f t="shared" si="1"/>
        <v>8.031904287138584</v>
      </c>
      <c r="K14" s="413">
        <v>34042</v>
      </c>
      <c r="L14" s="400">
        <v>11152</v>
      </c>
      <c r="M14" s="410">
        <f>L14/K14*100</f>
        <v>32.759532342400568</v>
      </c>
    </row>
    <row r="15" spans="1:17" ht="23" customHeight="1">
      <c r="B15" s="365"/>
      <c r="C15" s="371"/>
      <c r="D15" s="380" t="s">
        <v>289</v>
      </c>
      <c r="E15" s="386">
        <v>0</v>
      </c>
      <c r="F15" s="392">
        <v>29237</v>
      </c>
      <c r="G15" s="396">
        <v>0</v>
      </c>
      <c r="H15" s="392">
        <f t="shared" si="0"/>
        <v>29237</v>
      </c>
      <c r="I15" s="401">
        <v>522</v>
      </c>
      <c r="J15" s="407">
        <f t="shared" si="1"/>
        <v>1.78540889968191</v>
      </c>
      <c r="K15" s="414">
        <v>42495</v>
      </c>
      <c r="L15" s="401">
        <v>9424</v>
      </c>
      <c r="M15" s="407">
        <f>L15/K15*100</f>
        <v>22.176726673726321</v>
      </c>
    </row>
    <row r="16" spans="1:17" ht="23" customHeight="1">
      <c r="B16" s="365"/>
      <c r="C16" s="373" t="s">
        <v>288</v>
      </c>
      <c r="D16" s="380" t="s">
        <v>186</v>
      </c>
      <c r="E16" s="386">
        <v>0</v>
      </c>
      <c r="F16" s="392">
        <v>0</v>
      </c>
      <c r="G16" s="396">
        <v>0</v>
      </c>
      <c r="H16" s="392">
        <f t="shared" si="0"/>
        <v>0</v>
      </c>
      <c r="I16" s="401">
        <v>0</v>
      </c>
      <c r="J16" s="407">
        <v>0</v>
      </c>
      <c r="K16" s="414">
        <v>0</v>
      </c>
      <c r="L16" s="401">
        <v>0</v>
      </c>
      <c r="M16" s="407">
        <v>0</v>
      </c>
    </row>
    <row r="17" spans="2:13" ht="23" customHeight="1">
      <c r="B17" s="366"/>
      <c r="C17" s="374"/>
      <c r="D17" s="381" t="s">
        <v>289</v>
      </c>
      <c r="E17" s="387">
        <v>0</v>
      </c>
      <c r="F17" s="393">
        <v>0</v>
      </c>
      <c r="G17" s="397">
        <v>0</v>
      </c>
      <c r="H17" s="393">
        <f t="shared" si="0"/>
        <v>0</v>
      </c>
      <c r="I17" s="402">
        <v>0</v>
      </c>
      <c r="J17" s="409">
        <v>0</v>
      </c>
      <c r="K17" s="415">
        <v>0</v>
      </c>
      <c r="L17" s="402">
        <v>0</v>
      </c>
      <c r="M17" s="409">
        <v>0</v>
      </c>
    </row>
    <row r="18" spans="2:13" ht="23" customHeight="1">
      <c r="B18" s="367" t="s">
        <v>188</v>
      </c>
      <c r="C18" s="375" t="s">
        <v>287</v>
      </c>
      <c r="D18" s="382" t="s">
        <v>186</v>
      </c>
      <c r="E18" s="388">
        <v>0</v>
      </c>
      <c r="F18" s="394">
        <v>74900</v>
      </c>
      <c r="G18" s="395">
        <v>0</v>
      </c>
      <c r="H18" s="394">
        <f t="shared" si="0"/>
        <v>74900</v>
      </c>
      <c r="I18" s="403">
        <v>46304</v>
      </c>
      <c r="J18" s="410">
        <f>I18/H18*100</f>
        <v>61.821094793057405</v>
      </c>
      <c r="K18" s="416">
        <v>80316</v>
      </c>
      <c r="L18" s="403">
        <v>35282</v>
      </c>
      <c r="M18" s="410">
        <f>L18/K18*100</f>
        <v>43.928980526918672</v>
      </c>
    </row>
    <row r="19" spans="2:13" ht="23" customHeight="1">
      <c r="B19" s="365"/>
      <c r="C19" s="371"/>
      <c r="D19" s="380" t="s">
        <v>289</v>
      </c>
      <c r="E19" s="386">
        <v>0</v>
      </c>
      <c r="F19" s="392">
        <v>74941</v>
      </c>
      <c r="G19" s="396">
        <v>0</v>
      </c>
      <c r="H19" s="392">
        <f t="shared" si="0"/>
        <v>74941</v>
      </c>
      <c r="I19" s="401">
        <v>22483</v>
      </c>
      <c r="J19" s="407">
        <f>I19/H19*100</f>
        <v>30.000934068133599</v>
      </c>
      <c r="K19" s="414">
        <v>116006</v>
      </c>
      <c r="L19" s="401">
        <v>3421</v>
      </c>
      <c r="M19" s="407">
        <f>L19/K19*100</f>
        <v>2.9489853973070357</v>
      </c>
    </row>
    <row r="20" spans="2:13" ht="23" customHeight="1">
      <c r="B20" s="365"/>
      <c r="C20" s="373" t="s">
        <v>288</v>
      </c>
      <c r="D20" s="380" t="s">
        <v>186</v>
      </c>
      <c r="E20" s="386">
        <v>0</v>
      </c>
      <c r="F20" s="392">
        <v>0</v>
      </c>
      <c r="G20" s="396">
        <v>0</v>
      </c>
      <c r="H20" s="392">
        <f t="shared" si="0"/>
        <v>0</v>
      </c>
      <c r="I20" s="401">
        <v>0</v>
      </c>
      <c r="J20" s="407">
        <v>0</v>
      </c>
      <c r="K20" s="414">
        <v>0</v>
      </c>
      <c r="L20" s="401">
        <v>0</v>
      </c>
      <c r="M20" s="407">
        <v>0</v>
      </c>
    </row>
    <row r="21" spans="2:13" ht="23" customHeight="1">
      <c r="B21" s="366"/>
      <c r="C21" s="374"/>
      <c r="D21" s="381" t="s">
        <v>289</v>
      </c>
      <c r="E21" s="387">
        <v>0</v>
      </c>
      <c r="F21" s="393">
        <v>38173</v>
      </c>
      <c r="G21" s="397">
        <v>0</v>
      </c>
      <c r="H21" s="393">
        <f t="shared" si="0"/>
        <v>38173</v>
      </c>
      <c r="I21" s="402">
        <v>6860</v>
      </c>
      <c r="J21" s="409">
        <f>I21/H21*100</f>
        <v>17.970817069656565</v>
      </c>
      <c r="K21" s="415">
        <v>42338</v>
      </c>
      <c r="L21" s="402">
        <v>17090</v>
      </c>
      <c r="M21" s="409">
        <f>L21/K21*100</f>
        <v>40.365628985781093</v>
      </c>
    </row>
    <row r="22" spans="2:13" ht="14">
      <c r="E22" s="361"/>
      <c r="F22" s="361"/>
      <c r="G22" s="361"/>
      <c r="H22" s="361"/>
      <c r="I22" s="361"/>
      <c r="J22" s="361"/>
      <c r="K22" s="361"/>
      <c r="L22" s="361"/>
      <c r="M22" s="361"/>
    </row>
    <row r="23" spans="2:13" ht="14">
      <c r="E23" s="361"/>
      <c r="F23" s="361"/>
      <c r="G23" s="361"/>
      <c r="H23" s="361"/>
      <c r="I23" s="361"/>
      <c r="J23" s="361"/>
      <c r="K23" s="361"/>
      <c r="L23" s="361"/>
      <c r="M23" s="361"/>
    </row>
    <row r="24" spans="2:13" ht="14">
      <c r="E24" s="361"/>
      <c r="F24" s="361"/>
      <c r="G24" s="361"/>
      <c r="H24" s="361"/>
      <c r="I24" s="361"/>
      <c r="J24" s="361"/>
      <c r="K24" s="361"/>
      <c r="L24" s="361"/>
      <c r="M24" s="361"/>
    </row>
    <row r="25" spans="2:13" ht="14">
      <c r="E25" s="361"/>
      <c r="F25" s="361"/>
      <c r="G25" s="361"/>
      <c r="H25" s="361"/>
      <c r="I25" s="361"/>
      <c r="J25" s="361"/>
      <c r="K25" s="361"/>
      <c r="L25" s="361"/>
      <c r="M25" s="361"/>
    </row>
    <row r="26" spans="2:13" ht="14">
      <c r="E26" s="361"/>
      <c r="F26" s="361"/>
      <c r="G26" s="11"/>
      <c r="H26" s="361"/>
      <c r="I26" s="361"/>
      <c r="J26" s="361"/>
      <c r="K26" s="361"/>
      <c r="L26" s="361"/>
      <c r="M26" s="361"/>
    </row>
    <row r="27" spans="2:13" ht="14">
      <c r="E27" s="361"/>
      <c r="F27" s="361"/>
      <c r="G27" s="361"/>
      <c r="H27" s="361"/>
      <c r="I27" s="361"/>
      <c r="J27" s="361"/>
      <c r="K27" s="361"/>
      <c r="L27" s="361"/>
      <c r="M27" s="361"/>
    </row>
    <row r="28" spans="2:13" ht="14">
      <c r="E28" s="361"/>
      <c r="F28" s="361"/>
      <c r="G28" s="361"/>
      <c r="H28" s="361"/>
      <c r="I28" s="361"/>
      <c r="J28" s="361"/>
      <c r="K28" s="361"/>
      <c r="L28" s="361"/>
      <c r="M28" s="361"/>
    </row>
    <row r="29" spans="2:13" ht="14">
      <c r="E29" s="361"/>
      <c r="F29" s="361"/>
      <c r="G29" s="361"/>
      <c r="H29" s="361"/>
      <c r="I29" s="361"/>
      <c r="J29" s="361"/>
      <c r="K29" s="361"/>
      <c r="L29" s="361"/>
      <c r="M29" s="361"/>
    </row>
    <row r="30" spans="2:13" ht="14">
      <c r="E30" s="361"/>
      <c r="F30" s="361"/>
      <c r="G30" s="361"/>
      <c r="H30" s="361"/>
      <c r="I30" s="361"/>
      <c r="J30" s="361"/>
      <c r="K30" s="361"/>
      <c r="L30" s="361"/>
      <c r="M30" s="361"/>
    </row>
    <row r="31" spans="2:13" ht="14">
      <c r="E31" s="361"/>
      <c r="F31" s="361"/>
      <c r="G31" s="361"/>
      <c r="H31" s="361"/>
      <c r="I31" s="361"/>
      <c r="J31" s="361"/>
      <c r="K31" s="361"/>
      <c r="L31" s="361"/>
      <c r="M31" s="361"/>
    </row>
    <row r="32" spans="2:13" ht="14">
      <c r="E32" s="361"/>
      <c r="F32" s="361"/>
      <c r="G32" s="361"/>
      <c r="H32" s="361"/>
      <c r="I32" s="361"/>
      <c r="J32" s="361"/>
      <c r="K32" s="361"/>
      <c r="L32" s="361"/>
      <c r="M32" s="361"/>
    </row>
    <row r="33" spans="5:13" ht="14">
      <c r="E33" s="361"/>
      <c r="F33" s="361"/>
      <c r="G33" s="361"/>
      <c r="H33" s="361"/>
      <c r="I33" s="361"/>
      <c r="J33" s="361"/>
      <c r="K33" s="361"/>
      <c r="L33" s="361"/>
      <c r="M33" s="361"/>
    </row>
    <row r="34" spans="5:13" ht="14">
      <c r="E34" s="361"/>
      <c r="F34" s="361"/>
      <c r="G34" s="361"/>
      <c r="H34" s="361"/>
      <c r="I34" s="361"/>
      <c r="J34" s="361"/>
      <c r="K34" s="361"/>
      <c r="L34" s="361"/>
      <c r="M34" s="361"/>
    </row>
    <row r="35" spans="5:13" ht="14">
      <c r="E35" s="361"/>
      <c r="F35" s="361"/>
      <c r="G35" s="361"/>
      <c r="H35" s="361"/>
      <c r="I35" s="361"/>
      <c r="J35" s="361"/>
      <c r="K35" s="361"/>
      <c r="L35" s="361"/>
      <c r="M35" s="361"/>
    </row>
    <row r="36" spans="5:13" ht="14">
      <c r="E36" s="361"/>
      <c r="F36" s="361"/>
      <c r="G36" s="361"/>
      <c r="H36" s="361"/>
      <c r="I36" s="361"/>
      <c r="J36" s="361"/>
      <c r="K36" s="361"/>
      <c r="L36" s="361"/>
      <c r="M36" s="361"/>
    </row>
    <row r="37" spans="5:13" ht="14">
      <c r="E37" s="361"/>
      <c r="F37" s="361"/>
      <c r="G37" s="361"/>
      <c r="H37" s="361"/>
      <c r="I37" s="361"/>
      <c r="J37" s="361"/>
      <c r="K37" s="361"/>
      <c r="L37" s="361"/>
      <c r="M37" s="361"/>
    </row>
    <row r="38" spans="5:13" ht="14">
      <c r="E38" s="361"/>
      <c r="F38" s="361"/>
      <c r="G38" s="361"/>
      <c r="H38" s="361"/>
      <c r="I38" s="361"/>
      <c r="J38" s="361"/>
      <c r="K38" s="361"/>
      <c r="L38" s="361"/>
      <c r="M38" s="361"/>
    </row>
    <row r="39" spans="5:13" ht="14">
      <c r="E39" s="361"/>
      <c r="F39" s="361"/>
      <c r="G39" s="361"/>
      <c r="H39" s="361"/>
      <c r="I39" s="361"/>
      <c r="J39" s="361"/>
      <c r="K39" s="361"/>
      <c r="L39" s="361"/>
      <c r="M39" s="361"/>
    </row>
    <row r="40" spans="5:13" ht="14">
      <c r="E40" s="361"/>
      <c r="F40" s="361"/>
      <c r="G40" s="361"/>
      <c r="H40" s="361"/>
      <c r="I40" s="361"/>
      <c r="J40" s="361"/>
      <c r="K40" s="361"/>
      <c r="L40" s="361"/>
      <c r="M40" s="361"/>
    </row>
    <row r="41" spans="5:13" ht="14">
      <c r="E41" s="361"/>
      <c r="F41" s="361"/>
      <c r="G41" s="361"/>
      <c r="H41" s="361"/>
      <c r="I41" s="361"/>
      <c r="J41" s="361"/>
      <c r="K41" s="361"/>
      <c r="L41" s="361"/>
      <c r="M41" s="361"/>
    </row>
    <row r="42" spans="5:13" ht="14">
      <c r="E42" s="361"/>
      <c r="F42" s="361"/>
      <c r="G42" s="361"/>
      <c r="H42" s="361"/>
      <c r="I42" s="361"/>
      <c r="J42" s="361"/>
      <c r="K42" s="361"/>
      <c r="L42" s="361"/>
      <c r="M42" s="361"/>
    </row>
    <row r="43" spans="5:13" ht="14">
      <c r="E43" s="361"/>
      <c r="F43" s="361"/>
      <c r="G43" s="361"/>
      <c r="H43" s="361"/>
      <c r="I43" s="361"/>
      <c r="J43" s="361"/>
      <c r="K43" s="361"/>
      <c r="L43" s="361"/>
      <c r="M43" s="361"/>
    </row>
    <row r="44" spans="5:13" ht="14">
      <c r="E44" s="361"/>
      <c r="F44" s="361"/>
      <c r="G44" s="361"/>
      <c r="H44" s="361"/>
      <c r="I44" s="361"/>
      <c r="J44" s="361"/>
      <c r="K44" s="361"/>
      <c r="L44" s="361"/>
      <c r="M44" s="361"/>
    </row>
    <row r="45" spans="5:13" ht="14">
      <c r="E45" s="361"/>
      <c r="F45" s="361"/>
      <c r="G45" s="361"/>
      <c r="H45" s="361"/>
      <c r="I45" s="361"/>
      <c r="J45" s="361"/>
      <c r="K45" s="361"/>
      <c r="L45" s="361"/>
      <c r="M45" s="361"/>
    </row>
    <row r="46" spans="5:13" ht="14">
      <c r="E46" s="361"/>
      <c r="F46" s="361"/>
      <c r="G46" s="361"/>
      <c r="H46" s="361"/>
      <c r="I46" s="361"/>
      <c r="J46" s="361"/>
      <c r="K46" s="361"/>
      <c r="L46" s="361"/>
      <c r="M46" s="361"/>
    </row>
    <row r="47" spans="5:13" ht="14">
      <c r="E47" s="361"/>
      <c r="F47" s="361"/>
      <c r="G47" s="361"/>
      <c r="H47" s="361"/>
      <c r="I47" s="361"/>
      <c r="J47" s="361"/>
      <c r="K47" s="361"/>
      <c r="L47" s="361"/>
      <c r="M47" s="361"/>
    </row>
    <row r="48" spans="5:13" ht="14">
      <c r="E48" s="361"/>
      <c r="F48" s="361"/>
      <c r="G48" s="361"/>
      <c r="H48" s="361"/>
      <c r="I48" s="361"/>
      <c r="J48" s="361"/>
      <c r="K48" s="361"/>
      <c r="L48" s="361"/>
      <c r="M48" s="361"/>
    </row>
    <row r="49" spans="5:13" ht="14">
      <c r="E49" s="361"/>
      <c r="F49" s="361"/>
      <c r="G49" s="361"/>
      <c r="H49" s="361"/>
      <c r="I49" s="361"/>
      <c r="J49" s="361"/>
      <c r="K49" s="361"/>
      <c r="L49" s="361"/>
      <c r="M49" s="361"/>
    </row>
    <row r="50" spans="5:13" ht="14">
      <c r="E50" s="361"/>
      <c r="F50" s="361"/>
      <c r="G50" s="361"/>
      <c r="H50" s="361"/>
      <c r="I50" s="361"/>
      <c r="J50" s="361"/>
      <c r="K50" s="361"/>
      <c r="L50" s="361"/>
      <c r="M50" s="361"/>
    </row>
    <row r="51" spans="5:13" ht="14">
      <c r="E51" s="361"/>
      <c r="F51" s="361"/>
      <c r="G51" s="361"/>
      <c r="H51" s="361"/>
      <c r="I51" s="361"/>
      <c r="J51" s="361"/>
      <c r="K51" s="361"/>
      <c r="L51" s="361"/>
      <c r="M51" s="361"/>
    </row>
    <row r="52" spans="5:13" ht="14">
      <c r="E52" s="361"/>
      <c r="F52" s="361"/>
      <c r="G52" s="361"/>
      <c r="H52" s="361"/>
      <c r="I52" s="361"/>
      <c r="J52" s="361"/>
      <c r="K52" s="361"/>
      <c r="L52" s="361"/>
      <c r="M52" s="361"/>
    </row>
    <row r="53" spans="5:13" ht="14">
      <c r="E53" s="361"/>
      <c r="F53" s="361"/>
      <c r="G53" s="361"/>
      <c r="H53" s="361"/>
      <c r="I53" s="361"/>
      <c r="J53" s="361"/>
      <c r="K53" s="361"/>
      <c r="L53" s="361"/>
      <c r="M53" s="361"/>
    </row>
    <row r="54" spans="5:13" ht="14">
      <c r="E54" s="361"/>
      <c r="F54" s="361"/>
      <c r="G54" s="361"/>
      <c r="H54" s="361"/>
      <c r="I54" s="361"/>
      <c r="J54" s="361"/>
      <c r="K54" s="361"/>
      <c r="L54" s="361"/>
      <c r="M54" s="361"/>
    </row>
    <row r="55" spans="5:13" ht="14">
      <c r="E55" s="361"/>
      <c r="F55" s="361"/>
      <c r="G55" s="361"/>
      <c r="H55" s="361"/>
      <c r="I55" s="361"/>
      <c r="J55" s="361"/>
      <c r="K55" s="361"/>
      <c r="L55" s="361"/>
      <c r="M55" s="361"/>
    </row>
    <row r="56" spans="5:13" ht="14">
      <c r="E56" s="361"/>
      <c r="F56" s="361"/>
      <c r="G56" s="361"/>
      <c r="H56" s="361"/>
      <c r="I56" s="361"/>
      <c r="J56" s="361"/>
      <c r="K56" s="361"/>
      <c r="L56" s="361"/>
      <c r="M56" s="361"/>
    </row>
    <row r="57" spans="5:13" ht="14">
      <c r="E57" s="361"/>
      <c r="F57" s="361"/>
      <c r="G57" s="361"/>
      <c r="H57" s="361"/>
      <c r="I57" s="361"/>
      <c r="J57" s="361"/>
      <c r="K57" s="361"/>
      <c r="L57" s="361"/>
      <c r="M57" s="361"/>
    </row>
    <row r="58" spans="5:13" ht="14">
      <c r="E58" s="361"/>
      <c r="F58" s="361"/>
      <c r="G58" s="361"/>
      <c r="H58" s="361"/>
      <c r="I58" s="361"/>
      <c r="J58" s="361"/>
      <c r="K58" s="361"/>
      <c r="L58" s="361"/>
      <c r="M58" s="361"/>
    </row>
  </sheetData>
  <mergeCells count="17">
    <mergeCell ref="E4:H4"/>
    <mergeCell ref="K4:M4"/>
    <mergeCell ref="B4:D5"/>
    <mergeCell ref="I4:I5"/>
    <mergeCell ref="J4:J5"/>
    <mergeCell ref="B6:B9"/>
    <mergeCell ref="C6:C7"/>
    <mergeCell ref="C8:C9"/>
    <mergeCell ref="B10:B13"/>
    <mergeCell ref="C10:C11"/>
    <mergeCell ref="C12:C13"/>
    <mergeCell ref="B14:B17"/>
    <mergeCell ref="C14:C15"/>
    <mergeCell ref="C16:C17"/>
    <mergeCell ref="B18:B21"/>
    <mergeCell ref="C18:C19"/>
    <mergeCell ref="C20:C21"/>
  </mergeCells>
  <phoneticPr fontId="20"/>
  <pageMargins left="0.75" right="0.75" top="1" bottom="1" header="0.51200000000000001" footer="0.51200000000000001"/>
  <pageSetup paperSize="9" scale="83" fitToWidth="1" fitToHeight="1" orientation="landscape" usePrinterDefaults="1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indexed="10"/>
  </sheetPr>
  <dimension ref="B1:J33"/>
  <sheetViews>
    <sheetView showGridLines="0" view="pageBreakPreview" topLeftCell="A16" zoomScaleSheetLayoutView="100" workbookViewId="0">
      <selection activeCell="L28" sqref="L28"/>
    </sheetView>
  </sheetViews>
  <sheetFormatPr defaultRowHeight="13"/>
  <cols>
    <col min="1" max="1" width="1" customWidth="1"/>
    <col min="2" max="2" width="31" customWidth="1"/>
    <col min="3" max="8" width="11.625" customWidth="1"/>
    <col min="9" max="9" width="0.75" customWidth="1"/>
    <col min="10" max="16384" width="9" bestFit="1" customWidth="1"/>
  </cols>
  <sheetData>
    <row r="1" spans="2:10">
      <c r="H1" s="445" t="s">
        <v>131</v>
      </c>
      <c r="I1" s="445"/>
    </row>
    <row r="2" spans="2:10" ht="3.75" customHeight="1">
      <c r="H2" s="445"/>
      <c r="I2" s="445"/>
    </row>
    <row r="3" spans="2:10" ht="25.5" customHeight="1">
      <c r="B3" s="423" t="s">
        <v>189</v>
      </c>
      <c r="C3" s="434" t="s">
        <v>193</v>
      </c>
      <c r="D3" s="423" t="s">
        <v>190</v>
      </c>
      <c r="E3" s="423"/>
      <c r="F3" s="423" t="s">
        <v>192</v>
      </c>
      <c r="G3" s="423"/>
      <c r="H3" s="446" t="s">
        <v>281</v>
      </c>
      <c r="I3" s="185"/>
    </row>
    <row r="4" spans="2:10" ht="25.5" customHeight="1">
      <c r="B4" s="423"/>
      <c r="C4" s="435" t="s">
        <v>195</v>
      </c>
      <c r="D4" s="423" t="s">
        <v>197</v>
      </c>
      <c r="E4" s="423" t="s">
        <v>198</v>
      </c>
      <c r="F4" s="423" t="s">
        <v>197</v>
      </c>
      <c r="G4" s="423" t="s">
        <v>198</v>
      </c>
      <c r="H4" s="432" t="s">
        <v>150</v>
      </c>
      <c r="I4" s="185"/>
    </row>
    <row r="5" spans="2:10" ht="21" customHeight="1">
      <c r="B5" s="424" t="s">
        <v>182</v>
      </c>
      <c r="C5" s="436">
        <v>39242</v>
      </c>
      <c r="D5" s="443">
        <v>300000</v>
      </c>
      <c r="E5" s="444">
        <v>0</v>
      </c>
      <c r="F5" s="443">
        <v>0</v>
      </c>
      <c r="G5" s="444">
        <v>0</v>
      </c>
      <c r="H5" s="447">
        <f>C5+D5-E5+F5-G5</f>
        <v>339242</v>
      </c>
      <c r="I5" s="451"/>
    </row>
    <row r="6" spans="2:10" ht="21" customHeight="1">
      <c r="B6" s="425" t="s">
        <v>279</v>
      </c>
      <c r="C6" s="437">
        <v>697858</v>
      </c>
      <c r="D6" s="437"/>
      <c r="E6" s="437">
        <v>0</v>
      </c>
      <c r="F6" s="437">
        <v>0</v>
      </c>
      <c r="G6" s="437">
        <v>0</v>
      </c>
      <c r="H6" s="448">
        <f>C6+D6-E6+F6-G6</f>
        <v>697858</v>
      </c>
      <c r="I6" s="451"/>
    </row>
    <row r="7" spans="2:10" ht="21" customHeight="1">
      <c r="B7" s="426" t="s">
        <v>280</v>
      </c>
      <c r="C7" s="438">
        <f t="shared" ref="C7:H7" si="0">SUM(C5:C6)</f>
        <v>737100</v>
      </c>
      <c r="D7" s="438">
        <f t="shared" si="0"/>
        <v>300000</v>
      </c>
      <c r="E7" s="438">
        <f t="shared" si="0"/>
        <v>0</v>
      </c>
      <c r="F7" s="438">
        <f t="shared" si="0"/>
        <v>0</v>
      </c>
      <c r="G7" s="438">
        <f t="shared" si="0"/>
        <v>0</v>
      </c>
      <c r="H7" s="449">
        <f t="shared" si="0"/>
        <v>1037100</v>
      </c>
      <c r="I7" s="451"/>
      <c r="J7" s="453"/>
    </row>
    <row r="8" spans="2:10" ht="21" customHeight="1">
      <c r="B8" s="427" t="s">
        <v>200</v>
      </c>
      <c r="C8" s="439">
        <v>58069</v>
      </c>
      <c r="D8" s="439">
        <v>0</v>
      </c>
      <c r="E8" s="439">
        <v>0</v>
      </c>
      <c r="F8" s="439">
        <v>0</v>
      </c>
      <c r="G8" s="439">
        <v>0</v>
      </c>
      <c r="H8" s="442">
        <f t="shared" ref="H8:H16" si="1">C8+D8-E8+F8-G8</f>
        <v>58069</v>
      </c>
      <c r="I8" s="451"/>
    </row>
    <row r="9" spans="2:10" ht="21" customHeight="1">
      <c r="B9" s="427" t="s">
        <v>201</v>
      </c>
      <c r="C9" s="439">
        <v>292190</v>
      </c>
      <c r="D9" s="439">
        <v>100000</v>
      </c>
      <c r="E9" s="439">
        <v>0</v>
      </c>
      <c r="F9" s="439">
        <v>0</v>
      </c>
      <c r="G9" s="439">
        <v>0</v>
      </c>
      <c r="H9" s="442">
        <f t="shared" si="1"/>
        <v>392190</v>
      </c>
      <c r="I9" s="451"/>
    </row>
    <row r="10" spans="2:10" ht="21" customHeight="1">
      <c r="B10" s="427" t="s">
        <v>202</v>
      </c>
      <c r="C10" s="439">
        <v>1868</v>
      </c>
      <c r="D10" s="439">
        <v>0</v>
      </c>
      <c r="E10" s="439">
        <v>0</v>
      </c>
      <c r="F10" s="439">
        <v>0</v>
      </c>
      <c r="G10" s="439">
        <v>0</v>
      </c>
      <c r="H10" s="442">
        <f t="shared" si="1"/>
        <v>1868</v>
      </c>
      <c r="I10" s="451"/>
    </row>
    <row r="11" spans="2:10" ht="21" customHeight="1">
      <c r="B11" s="427" t="s">
        <v>203</v>
      </c>
      <c r="C11" s="439">
        <v>36651</v>
      </c>
      <c r="D11" s="439">
        <v>0</v>
      </c>
      <c r="E11" s="439">
        <v>0</v>
      </c>
      <c r="F11" s="439">
        <v>0</v>
      </c>
      <c r="G11" s="439">
        <v>0</v>
      </c>
      <c r="H11" s="442">
        <f t="shared" si="1"/>
        <v>36651</v>
      </c>
      <c r="I11" s="451"/>
    </row>
    <row r="12" spans="2:10" ht="21" customHeight="1">
      <c r="B12" s="427" t="s">
        <v>208</v>
      </c>
      <c r="C12" s="439">
        <v>46313</v>
      </c>
      <c r="D12" s="439">
        <v>0</v>
      </c>
      <c r="E12" s="439">
        <v>0</v>
      </c>
      <c r="F12" s="439">
        <v>0</v>
      </c>
      <c r="G12" s="439">
        <v>0</v>
      </c>
      <c r="H12" s="442">
        <f t="shared" si="1"/>
        <v>46313</v>
      </c>
      <c r="I12" s="451"/>
    </row>
    <row r="13" spans="2:10" ht="21" customHeight="1">
      <c r="B13" s="427" t="s">
        <v>209</v>
      </c>
      <c r="C13" s="439">
        <v>17609</v>
      </c>
      <c r="D13" s="439">
        <v>0</v>
      </c>
      <c r="E13" s="439">
        <v>0</v>
      </c>
      <c r="F13" s="439">
        <v>0</v>
      </c>
      <c r="G13" s="439">
        <v>0</v>
      </c>
      <c r="H13" s="442">
        <f t="shared" si="1"/>
        <v>17609</v>
      </c>
      <c r="I13" s="451"/>
    </row>
    <row r="14" spans="2:10" ht="21" customHeight="1">
      <c r="B14" s="427" t="s">
        <v>194</v>
      </c>
      <c r="C14" s="439">
        <v>9146</v>
      </c>
      <c r="D14" s="439">
        <v>0</v>
      </c>
      <c r="E14" s="439">
        <v>0</v>
      </c>
      <c r="F14" s="439">
        <v>0</v>
      </c>
      <c r="G14" s="439">
        <v>0</v>
      </c>
      <c r="H14" s="442">
        <f t="shared" si="1"/>
        <v>9146</v>
      </c>
      <c r="I14" s="451"/>
    </row>
    <row r="15" spans="2:10" ht="21" customHeight="1">
      <c r="B15" s="428" t="s">
        <v>277</v>
      </c>
      <c r="C15" s="440">
        <v>294359</v>
      </c>
      <c r="D15" s="440">
        <v>0</v>
      </c>
      <c r="E15" s="440">
        <v>0</v>
      </c>
      <c r="F15" s="440">
        <v>0</v>
      </c>
      <c r="G15" s="440">
        <v>0</v>
      </c>
      <c r="H15" s="450">
        <f t="shared" si="1"/>
        <v>294359</v>
      </c>
      <c r="I15" s="451"/>
    </row>
    <row r="16" spans="2:10" ht="21" customHeight="1">
      <c r="B16" s="425" t="s">
        <v>278</v>
      </c>
      <c r="C16" s="437">
        <v>99791</v>
      </c>
      <c r="D16" s="437">
        <v>0</v>
      </c>
      <c r="E16" s="437">
        <v>0</v>
      </c>
      <c r="F16" s="437">
        <v>0</v>
      </c>
      <c r="G16" s="437">
        <v>0</v>
      </c>
      <c r="H16" s="448">
        <f t="shared" si="1"/>
        <v>99791</v>
      </c>
      <c r="I16" s="451"/>
    </row>
    <row r="17" spans="2:10" ht="21" customHeight="1">
      <c r="B17" s="426" t="s">
        <v>33</v>
      </c>
      <c r="C17" s="438">
        <f t="shared" ref="C17:H17" si="2">SUM(C15:C16)</f>
        <v>394150</v>
      </c>
      <c r="D17" s="438">
        <f t="shared" si="2"/>
        <v>0</v>
      </c>
      <c r="E17" s="438">
        <f t="shared" si="2"/>
        <v>0</v>
      </c>
      <c r="F17" s="438">
        <f t="shared" si="2"/>
        <v>0</v>
      </c>
      <c r="G17" s="438">
        <f t="shared" si="2"/>
        <v>0</v>
      </c>
      <c r="H17" s="449">
        <f t="shared" si="2"/>
        <v>394150</v>
      </c>
      <c r="I17" s="451"/>
    </row>
    <row r="18" spans="2:10" ht="21" customHeight="1">
      <c r="B18" s="429" t="s">
        <v>274</v>
      </c>
      <c r="C18" s="440">
        <v>166028</v>
      </c>
      <c r="D18" s="440">
        <v>54000</v>
      </c>
      <c r="E18" s="440">
        <v>0</v>
      </c>
      <c r="F18" s="440">
        <v>0</v>
      </c>
      <c r="G18" s="440">
        <v>0</v>
      </c>
      <c r="H18" s="450">
        <f>C18+D18-E18+F18-G18</f>
        <v>220028</v>
      </c>
      <c r="I18" s="451"/>
    </row>
    <row r="19" spans="2:10" ht="21" customHeight="1">
      <c r="B19" s="430" t="s">
        <v>276</v>
      </c>
      <c r="C19" s="437">
        <v>643000</v>
      </c>
      <c r="D19" s="437">
        <v>0</v>
      </c>
      <c r="E19" s="437">
        <v>54000</v>
      </c>
      <c r="F19" s="437">
        <v>0</v>
      </c>
      <c r="G19" s="437">
        <v>0</v>
      </c>
      <c r="H19" s="448">
        <f>C19+D19-E19+F19-G19</f>
        <v>589000</v>
      </c>
      <c r="I19" s="451"/>
    </row>
    <row r="20" spans="2:10" ht="21" customHeight="1">
      <c r="B20" s="430" t="s">
        <v>95</v>
      </c>
      <c r="C20" s="437">
        <v>99477</v>
      </c>
      <c r="D20" s="437">
        <v>0</v>
      </c>
      <c r="E20" s="437">
        <v>0</v>
      </c>
      <c r="F20" s="437">
        <v>0</v>
      </c>
      <c r="G20" s="437">
        <v>0</v>
      </c>
      <c r="H20" s="448">
        <f>C20+D20-E20+F20-G20</f>
        <v>99477</v>
      </c>
      <c r="I20" s="451"/>
    </row>
    <row r="21" spans="2:10" ht="21" customHeight="1">
      <c r="B21" s="431" t="s">
        <v>210</v>
      </c>
      <c r="C21" s="438">
        <f t="shared" ref="C21:H21" si="3">SUM(C18:C20)</f>
        <v>908505</v>
      </c>
      <c r="D21" s="438">
        <f t="shared" si="3"/>
        <v>54000</v>
      </c>
      <c r="E21" s="438">
        <f t="shared" si="3"/>
        <v>54000</v>
      </c>
      <c r="F21" s="438">
        <f t="shared" si="3"/>
        <v>0</v>
      </c>
      <c r="G21" s="438">
        <f t="shared" si="3"/>
        <v>0</v>
      </c>
      <c r="H21" s="449">
        <f t="shared" si="3"/>
        <v>908505</v>
      </c>
      <c r="I21" s="451"/>
    </row>
    <row r="22" spans="2:10" ht="21" customHeight="1">
      <c r="B22" s="427" t="s">
        <v>212</v>
      </c>
      <c r="C22" s="439">
        <v>6805</v>
      </c>
      <c r="D22" s="439">
        <v>0</v>
      </c>
      <c r="E22" s="439">
        <v>0</v>
      </c>
      <c r="F22" s="439">
        <v>0</v>
      </c>
      <c r="G22" s="439">
        <v>0</v>
      </c>
      <c r="H22" s="442">
        <f>C22+D22-E22+F22-G22</f>
        <v>6805</v>
      </c>
      <c r="I22" s="451"/>
    </row>
    <row r="23" spans="2:10" ht="21" customHeight="1">
      <c r="B23" s="427" t="s">
        <v>213</v>
      </c>
      <c r="C23" s="439">
        <v>213898</v>
      </c>
      <c r="D23" s="439">
        <v>80000</v>
      </c>
      <c r="E23" s="439">
        <v>0</v>
      </c>
      <c r="F23" s="439">
        <v>0</v>
      </c>
      <c r="G23" s="439">
        <v>0</v>
      </c>
      <c r="H23" s="442">
        <f>C23+D23-E23+F23-G23</f>
        <v>293898</v>
      </c>
      <c r="I23" s="451"/>
    </row>
    <row r="24" spans="2:10" ht="21" customHeight="1">
      <c r="B24" s="427" t="s">
        <v>214</v>
      </c>
      <c r="C24" s="439">
        <v>3000</v>
      </c>
      <c r="D24" s="439">
        <v>0</v>
      </c>
      <c r="E24" s="439">
        <v>0</v>
      </c>
      <c r="F24" s="439">
        <v>0</v>
      </c>
      <c r="G24" s="439">
        <v>0</v>
      </c>
      <c r="H24" s="442">
        <f>C24+D24-E24+F24-G24</f>
        <v>3000</v>
      </c>
      <c r="I24" s="451"/>
    </row>
    <row r="25" spans="2:10" ht="21" customHeight="1">
      <c r="B25" s="427" t="s">
        <v>199</v>
      </c>
      <c r="C25" s="439">
        <v>17711</v>
      </c>
      <c r="D25" s="439">
        <v>0</v>
      </c>
      <c r="E25" s="439">
        <v>0</v>
      </c>
      <c r="F25" s="439">
        <v>0</v>
      </c>
      <c r="G25" s="439">
        <v>0</v>
      </c>
      <c r="H25" s="442">
        <f>C25+D25-E25+F25-G25</f>
        <v>17711</v>
      </c>
      <c r="I25" s="451"/>
    </row>
    <row r="26" spans="2:10" ht="21" customHeight="1">
      <c r="B26" s="427" t="s">
        <v>215</v>
      </c>
      <c r="C26" s="439">
        <v>0</v>
      </c>
      <c r="D26" s="439">
        <v>0</v>
      </c>
      <c r="E26" s="439">
        <v>0</v>
      </c>
      <c r="F26" s="439">
        <v>0</v>
      </c>
      <c r="G26" s="439">
        <v>0</v>
      </c>
      <c r="H26" s="442">
        <f>C26+D26-E26+F26-G26</f>
        <v>0</v>
      </c>
      <c r="I26" s="451"/>
    </row>
    <row r="27" spans="2:10" ht="21" customHeight="1">
      <c r="B27" s="432" t="s">
        <v>216</v>
      </c>
      <c r="C27" s="441">
        <f t="shared" ref="C27:H27" si="4">SUM(C7:C14,C17,C21:C26)</f>
        <v>2743015</v>
      </c>
      <c r="D27" s="441">
        <f t="shared" si="4"/>
        <v>534000</v>
      </c>
      <c r="E27" s="441">
        <f t="shared" si="4"/>
        <v>54000</v>
      </c>
      <c r="F27" s="441">
        <f t="shared" si="4"/>
        <v>0</v>
      </c>
      <c r="G27" s="441">
        <f t="shared" si="4"/>
        <v>0</v>
      </c>
      <c r="H27" s="441">
        <f t="shared" si="4"/>
        <v>3223015</v>
      </c>
      <c r="I27" s="451"/>
      <c r="J27" s="454">
        <f>C27+D27-E27+F27-G27</f>
        <v>3223015</v>
      </c>
    </row>
    <row r="28" spans="2:10" ht="21" customHeight="1">
      <c r="B28" s="427" t="s">
        <v>217</v>
      </c>
      <c r="C28" s="439">
        <v>155915</v>
      </c>
      <c r="D28" s="439">
        <v>0</v>
      </c>
      <c r="E28" s="439">
        <v>0</v>
      </c>
      <c r="F28" s="439">
        <v>0</v>
      </c>
      <c r="G28" s="439">
        <v>0</v>
      </c>
      <c r="H28" s="450">
        <f>C28+D28-E28+F28-G28</f>
        <v>155915</v>
      </c>
      <c r="I28" s="451"/>
    </row>
    <row r="29" spans="2:10" ht="21" customHeight="1">
      <c r="B29" s="427" t="s">
        <v>250</v>
      </c>
      <c r="C29" s="439">
        <v>92753</v>
      </c>
      <c r="D29" s="439">
        <v>0</v>
      </c>
      <c r="E29" s="439">
        <v>0</v>
      </c>
      <c r="F29" s="439">
        <v>0</v>
      </c>
      <c r="G29" s="439">
        <v>0</v>
      </c>
      <c r="H29" s="448">
        <f>C29+D29-E29+F29-G29</f>
        <v>92753</v>
      </c>
      <c r="I29" s="451"/>
    </row>
    <row r="30" spans="2:10" ht="21" customHeight="1">
      <c r="B30" s="427" t="s">
        <v>273</v>
      </c>
      <c r="C30" s="439">
        <v>200000</v>
      </c>
      <c r="D30" s="439">
        <v>0</v>
      </c>
      <c r="E30" s="439">
        <v>0</v>
      </c>
      <c r="F30" s="439">
        <v>0</v>
      </c>
      <c r="G30" s="439">
        <v>0</v>
      </c>
      <c r="H30" s="448">
        <f>C30+D30-E30+F30-G30</f>
        <v>200000</v>
      </c>
      <c r="I30" s="451"/>
    </row>
    <row r="31" spans="2:10" ht="21" customHeight="1">
      <c r="B31" s="426" t="s">
        <v>272</v>
      </c>
      <c r="C31" s="438">
        <f t="shared" ref="C31:H31" si="5">SUM(C29:C30)</f>
        <v>292753</v>
      </c>
      <c r="D31" s="438">
        <f t="shared" si="5"/>
        <v>0</v>
      </c>
      <c r="E31" s="438">
        <f t="shared" si="5"/>
        <v>0</v>
      </c>
      <c r="F31" s="438">
        <f t="shared" si="5"/>
        <v>0</v>
      </c>
      <c r="G31" s="438">
        <f t="shared" si="5"/>
        <v>0</v>
      </c>
      <c r="H31" s="449">
        <f t="shared" si="5"/>
        <v>292753</v>
      </c>
      <c r="I31" s="451"/>
    </row>
    <row r="32" spans="2:10" ht="21" customHeight="1">
      <c r="B32" s="433" t="s">
        <v>218</v>
      </c>
      <c r="C32" s="442">
        <f t="shared" ref="C32:I32" si="6">SUM(C28,C31)</f>
        <v>448668</v>
      </c>
      <c r="D32" s="442">
        <f t="shared" si="6"/>
        <v>0</v>
      </c>
      <c r="E32" s="442">
        <f t="shared" si="6"/>
        <v>0</v>
      </c>
      <c r="F32" s="442">
        <f t="shared" si="6"/>
        <v>0</v>
      </c>
      <c r="G32" s="442">
        <f t="shared" si="6"/>
        <v>0</v>
      </c>
      <c r="H32" s="442">
        <f t="shared" si="6"/>
        <v>448668</v>
      </c>
      <c r="I32" s="452">
        <f t="shared" si="6"/>
        <v>0</v>
      </c>
      <c r="J32" s="454">
        <f>C32+D32-E32+F32-G32</f>
        <v>448668</v>
      </c>
    </row>
    <row r="33" spans="2:10" ht="21" customHeight="1">
      <c r="B33" s="433" t="s">
        <v>93</v>
      </c>
      <c r="C33" s="442">
        <f t="shared" ref="C33:H33" si="7">SUM(C27,C32)</f>
        <v>3191683</v>
      </c>
      <c r="D33" s="442">
        <f t="shared" si="7"/>
        <v>534000</v>
      </c>
      <c r="E33" s="442">
        <f t="shared" si="7"/>
        <v>54000</v>
      </c>
      <c r="F33" s="442">
        <f t="shared" si="7"/>
        <v>0</v>
      </c>
      <c r="G33" s="442">
        <f t="shared" si="7"/>
        <v>0</v>
      </c>
      <c r="H33" s="442">
        <f t="shared" si="7"/>
        <v>3671683</v>
      </c>
      <c r="I33" s="451"/>
      <c r="J33" s="454">
        <f>C33+D33-E33+F33-G33</f>
        <v>3671683</v>
      </c>
    </row>
    <row r="34" spans="2:10" ht="5.25" customHeight="1"/>
  </sheetData>
  <mergeCells count="3">
    <mergeCell ref="D3:E3"/>
    <mergeCell ref="F3:G3"/>
    <mergeCell ref="B3:B4"/>
  </mergeCells>
  <phoneticPr fontId="20"/>
  <pageMargins left="0.75" right="0.75" top="1" bottom="1" header="0.51200000000000001" footer="0.51200000000000001"/>
  <pageSetup paperSize="9" scale="83" fitToWidth="1" fitToHeight="1" orientation="portrait" usePrinterDefaults="1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indexed="10"/>
  </sheetPr>
  <dimension ref="B2:J11"/>
  <sheetViews>
    <sheetView showGridLines="0" view="pageBreakPreview" zoomScaleSheetLayoutView="100" workbookViewId="0">
      <selection activeCell="B4" sqref="B4:I9"/>
    </sheetView>
  </sheetViews>
  <sheetFormatPr defaultRowHeight="13"/>
  <cols>
    <col min="1" max="1" width="1.125" style="7" customWidth="1"/>
    <col min="2" max="2" width="22.125" style="7" customWidth="1"/>
    <col min="3" max="3" width="8.875" style="455" customWidth="1"/>
    <col min="4" max="9" width="14.5" style="455" customWidth="1"/>
    <col min="10" max="10" width="0.625" style="455" customWidth="1"/>
    <col min="11" max="16384" width="9" style="7" bestFit="1" customWidth="1"/>
  </cols>
  <sheetData>
    <row r="2" spans="2:10" ht="16.5" customHeight="1">
      <c r="I2" s="466" t="s">
        <v>219</v>
      </c>
      <c r="J2" s="469"/>
    </row>
    <row r="3" spans="2:10" ht="3.75" customHeight="1">
      <c r="I3" s="467"/>
      <c r="J3" s="469"/>
    </row>
    <row r="4" spans="2:10" ht="23.25" customHeight="1">
      <c r="B4" s="433" t="s">
        <v>220</v>
      </c>
      <c r="C4" s="433" t="s">
        <v>221</v>
      </c>
      <c r="D4" s="459" t="s">
        <v>222</v>
      </c>
      <c r="E4" s="463" t="s">
        <v>190</v>
      </c>
      <c r="F4" s="465"/>
      <c r="G4" s="463" t="s">
        <v>192</v>
      </c>
      <c r="H4" s="465"/>
      <c r="I4" s="459" t="s">
        <v>282</v>
      </c>
      <c r="J4" s="470"/>
    </row>
    <row r="5" spans="2:10" ht="23.25" customHeight="1">
      <c r="B5" s="433"/>
      <c r="C5" s="433"/>
      <c r="D5" s="459"/>
      <c r="E5" s="459" t="s">
        <v>206</v>
      </c>
      <c r="F5" s="459" t="s">
        <v>141</v>
      </c>
      <c r="G5" s="459" t="s">
        <v>206</v>
      </c>
      <c r="H5" s="459" t="s">
        <v>141</v>
      </c>
      <c r="I5" s="459"/>
      <c r="J5" s="470"/>
    </row>
    <row r="6" spans="2:10" ht="24" customHeight="1">
      <c r="B6" s="456" t="s">
        <v>223</v>
      </c>
      <c r="C6" s="457" t="s">
        <v>224</v>
      </c>
      <c r="D6" s="460">
        <v>31000</v>
      </c>
      <c r="E6" s="464">
        <v>0</v>
      </c>
      <c r="F6" s="460">
        <v>0</v>
      </c>
      <c r="G6" s="464">
        <v>0</v>
      </c>
      <c r="H6" s="460">
        <v>0</v>
      </c>
      <c r="I6" s="461">
        <f>D6+G6-H6</f>
        <v>31000</v>
      </c>
      <c r="J6" s="471"/>
    </row>
    <row r="7" spans="2:10" ht="24" customHeight="1">
      <c r="B7" s="456"/>
      <c r="C7" s="457" t="s">
        <v>32</v>
      </c>
      <c r="D7" s="460">
        <v>0</v>
      </c>
      <c r="E7" s="464">
        <v>0</v>
      </c>
      <c r="F7" s="460">
        <v>0</v>
      </c>
      <c r="G7" s="464">
        <v>0</v>
      </c>
      <c r="H7" s="460">
        <v>0</v>
      </c>
      <c r="I7" s="461">
        <f>D7+G7-H7</f>
        <v>0</v>
      </c>
      <c r="J7" s="471"/>
    </row>
    <row r="8" spans="2:10" ht="24" customHeight="1">
      <c r="B8" s="456"/>
      <c r="C8" s="457" t="s">
        <v>137</v>
      </c>
      <c r="D8" s="460">
        <f t="shared" ref="D8:I8" si="0">SUM(D6:D7)</f>
        <v>31000</v>
      </c>
      <c r="E8" s="460">
        <f t="shared" si="0"/>
        <v>0</v>
      </c>
      <c r="F8" s="460">
        <f t="shared" si="0"/>
        <v>0</v>
      </c>
      <c r="G8" s="460">
        <f t="shared" si="0"/>
        <v>0</v>
      </c>
      <c r="H8" s="460">
        <f t="shared" si="0"/>
        <v>0</v>
      </c>
      <c r="I8" s="461">
        <f t="shared" si="0"/>
        <v>31000</v>
      </c>
      <c r="J8" s="471"/>
    </row>
    <row r="9" spans="2:10" ht="24" customHeight="1">
      <c r="B9" s="423" t="s">
        <v>147</v>
      </c>
      <c r="C9" s="423"/>
      <c r="D9" s="461">
        <f t="shared" ref="D9:I9" si="1">D8</f>
        <v>31000</v>
      </c>
      <c r="E9" s="461">
        <f t="shared" si="1"/>
        <v>0</v>
      </c>
      <c r="F9" s="461">
        <f t="shared" si="1"/>
        <v>0</v>
      </c>
      <c r="G9" s="461">
        <f t="shared" si="1"/>
        <v>0</v>
      </c>
      <c r="H9" s="461">
        <f t="shared" si="1"/>
        <v>0</v>
      </c>
      <c r="I9" s="461">
        <f t="shared" si="1"/>
        <v>31000</v>
      </c>
      <c r="J9" s="471"/>
    </row>
    <row r="10" spans="2:10" ht="5.25" customHeight="1">
      <c r="C10" s="185"/>
      <c r="D10" s="462"/>
      <c r="E10" s="462"/>
      <c r="F10" s="462"/>
      <c r="G10" s="462"/>
      <c r="H10" s="462"/>
      <c r="I10" s="468"/>
      <c r="J10" s="468"/>
    </row>
    <row r="11" spans="2:10">
      <c r="C11" s="458"/>
    </row>
  </sheetData>
  <mergeCells count="6">
    <mergeCell ref="B9:C9"/>
    <mergeCell ref="B4:B5"/>
    <mergeCell ref="C4:C5"/>
    <mergeCell ref="D4:D5"/>
    <mergeCell ref="I4:I5"/>
    <mergeCell ref="B6:B8"/>
  </mergeCells>
  <phoneticPr fontId="20"/>
  <pageMargins left="0.75" right="0.75" top="1" bottom="1" header="0.51200000000000001" footer="0.51200000000000001"/>
  <pageSetup paperSize="9" scale="68" fitToWidth="1" fitToHeight="1" orientation="portrait" usePrinterDefaults="1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indexed="10"/>
  </sheetPr>
  <dimension ref="B1:L32"/>
  <sheetViews>
    <sheetView showGridLines="0" view="pageBreakPreview" topLeftCell="B8" zoomScaleSheetLayoutView="100" workbookViewId="0">
      <selection activeCell="B4" sqref="B4:I27"/>
    </sheetView>
  </sheetViews>
  <sheetFormatPr defaultRowHeight="13"/>
  <cols>
    <col min="1" max="1" width="0.625" style="7" customWidth="1"/>
    <col min="2" max="2" width="12.125" style="455" customWidth="1"/>
    <col min="3" max="3" width="17.125" style="455" customWidth="1"/>
    <col min="4" max="4" width="17.625" style="455" customWidth="1"/>
    <col min="5" max="5" width="12.7265625" style="455" customWidth="1"/>
    <col min="6" max="6" width="12.7265625" style="472" customWidth="1"/>
    <col min="7" max="8" width="12.7265625" style="455" customWidth="1"/>
    <col min="9" max="9" width="19.25" style="455" customWidth="1"/>
    <col min="10" max="10" width="0.625" style="7" customWidth="1"/>
    <col min="11" max="16384" width="9" style="7" bestFit="1" customWidth="1"/>
  </cols>
  <sheetData>
    <row r="1" spans="2:12">
      <c r="B1" s="474"/>
    </row>
    <row r="2" spans="2:12" ht="16.5" customHeight="1">
      <c r="B2" s="473"/>
      <c r="I2" s="467" t="s">
        <v>219</v>
      </c>
    </row>
    <row r="3" spans="2:12" ht="3.75" customHeight="1">
      <c r="B3" s="474"/>
      <c r="I3" s="467"/>
    </row>
    <row r="4" spans="2:12" ht="30.75" customHeight="1">
      <c r="B4" s="423" t="s">
        <v>225</v>
      </c>
      <c r="C4" s="478" t="s">
        <v>227</v>
      </c>
      <c r="D4" s="482" t="s">
        <v>222</v>
      </c>
      <c r="E4" s="488" t="s">
        <v>190</v>
      </c>
      <c r="F4" s="494"/>
      <c r="G4" s="488" t="s">
        <v>192</v>
      </c>
      <c r="H4" s="494"/>
      <c r="I4" s="482" t="s">
        <v>183</v>
      </c>
    </row>
    <row r="5" spans="2:12" ht="23.25" customHeight="1">
      <c r="B5" s="423"/>
      <c r="C5" s="478"/>
      <c r="D5" s="482"/>
      <c r="E5" s="482" t="s">
        <v>228</v>
      </c>
      <c r="F5" s="495" t="s">
        <v>229</v>
      </c>
      <c r="G5" s="482" t="s">
        <v>228</v>
      </c>
      <c r="H5" s="482" t="s">
        <v>229</v>
      </c>
      <c r="I5" s="482"/>
      <c r="J5" s="470"/>
    </row>
    <row r="6" spans="2:12" ht="23.25" customHeight="1">
      <c r="B6" s="475" t="s">
        <v>20</v>
      </c>
      <c r="C6" s="479" t="s">
        <v>27</v>
      </c>
      <c r="D6" s="483">
        <v>2510323</v>
      </c>
      <c r="E6" s="489">
        <v>0</v>
      </c>
      <c r="F6" s="486">
        <v>119800</v>
      </c>
      <c r="G6" s="489">
        <v>0</v>
      </c>
      <c r="H6" s="483">
        <v>0</v>
      </c>
      <c r="I6" s="502">
        <f>D6+E6-F6+G6-H6</f>
        <v>2390523</v>
      </c>
      <c r="J6" s="505"/>
      <c r="L6" s="505"/>
    </row>
    <row r="7" spans="2:12" ht="23.25" customHeight="1">
      <c r="B7" s="475"/>
      <c r="C7" s="480" t="s">
        <v>230</v>
      </c>
      <c r="D7" s="484">
        <v>134483</v>
      </c>
      <c r="E7" s="490">
        <v>0</v>
      </c>
      <c r="F7" s="496">
        <v>375</v>
      </c>
      <c r="G7" s="490">
        <v>0</v>
      </c>
      <c r="H7" s="484">
        <v>0</v>
      </c>
      <c r="I7" s="503">
        <f>D7+E7-F7+G7-H7</f>
        <v>134108</v>
      </c>
      <c r="J7" s="505"/>
      <c r="L7" s="505"/>
    </row>
    <row r="8" spans="2:12" ht="23.25" customHeight="1">
      <c r="B8" s="475"/>
      <c r="C8" s="480" t="s">
        <v>231</v>
      </c>
      <c r="D8" s="484">
        <v>1378985</v>
      </c>
      <c r="E8" s="490">
        <v>0</v>
      </c>
      <c r="F8" s="496">
        <v>34993</v>
      </c>
      <c r="G8" s="490">
        <v>0</v>
      </c>
      <c r="H8" s="484">
        <v>0</v>
      </c>
      <c r="I8" s="503">
        <f t="shared" ref="I8:I21" si="0">D8-F8-H8+G8</f>
        <v>1343992</v>
      </c>
      <c r="J8" s="505"/>
      <c r="L8" s="505"/>
    </row>
    <row r="9" spans="2:12" ht="23.25" customHeight="1">
      <c r="B9" s="475"/>
      <c r="C9" s="480" t="s">
        <v>232</v>
      </c>
      <c r="D9" s="484">
        <v>213604</v>
      </c>
      <c r="E9" s="490">
        <v>0</v>
      </c>
      <c r="F9" s="496">
        <v>3220</v>
      </c>
      <c r="G9" s="490">
        <v>0</v>
      </c>
      <c r="H9" s="484">
        <v>0</v>
      </c>
      <c r="I9" s="503">
        <f t="shared" si="0"/>
        <v>210384</v>
      </c>
      <c r="J9" s="505"/>
      <c r="L9" s="505"/>
    </row>
    <row r="10" spans="2:12" ht="23.25" customHeight="1">
      <c r="B10" s="475"/>
      <c r="C10" s="480" t="s">
        <v>24</v>
      </c>
      <c r="D10" s="484">
        <v>1217136</v>
      </c>
      <c r="E10" s="490">
        <v>0</v>
      </c>
      <c r="F10" s="496">
        <v>10593</v>
      </c>
      <c r="G10" s="490">
        <v>0</v>
      </c>
      <c r="H10" s="484">
        <v>0</v>
      </c>
      <c r="I10" s="503">
        <f t="shared" si="0"/>
        <v>1206543</v>
      </c>
      <c r="J10" s="505"/>
      <c r="L10" s="505"/>
    </row>
    <row r="11" spans="2:12" ht="23.25" customHeight="1">
      <c r="B11" s="475"/>
      <c r="C11" s="480" t="s">
        <v>87</v>
      </c>
      <c r="D11" s="484">
        <v>635395</v>
      </c>
      <c r="E11" s="490">
        <v>0</v>
      </c>
      <c r="F11" s="496">
        <v>20377</v>
      </c>
      <c r="G11" s="490">
        <v>0</v>
      </c>
      <c r="H11" s="484">
        <v>0</v>
      </c>
      <c r="I11" s="503">
        <f t="shared" si="0"/>
        <v>615018</v>
      </c>
      <c r="J11" s="505"/>
      <c r="L11" s="505"/>
    </row>
    <row r="12" spans="2:12" ht="23.25" customHeight="1">
      <c r="B12" s="475"/>
      <c r="C12" s="480" t="s">
        <v>233</v>
      </c>
      <c r="D12" s="484">
        <v>50206</v>
      </c>
      <c r="E12" s="490">
        <v>0</v>
      </c>
      <c r="F12" s="496">
        <v>3094</v>
      </c>
      <c r="G12" s="490">
        <v>0</v>
      </c>
      <c r="H12" s="484">
        <v>0</v>
      </c>
      <c r="I12" s="503">
        <f t="shared" si="0"/>
        <v>47112</v>
      </c>
      <c r="J12" s="505"/>
      <c r="L12" s="505"/>
    </row>
    <row r="13" spans="2:12" ht="23.25" customHeight="1">
      <c r="B13" s="475"/>
      <c r="C13" s="480" t="s">
        <v>54</v>
      </c>
      <c r="D13" s="484">
        <v>1661770</v>
      </c>
      <c r="E13" s="490">
        <v>0</v>
      </c>
      <c r="F13" s="496">
        <v>27734</v>
      </c>
      <c r="G13" s="490">
        <v>0</v>
      </c>
      <c r="H13" s="484">
        <v>0</v>
      </c>
      <c r="I13" s="503">
        <f t="shared" si="0"/>
        <v>1634036</v>
      </c>
      <c r="J13" s="505"/>
      <c r="L13" s="505"/>
    </row>
    <row r="14" spans="2:12" ht="23.25" customHeight="1">
      <c r="B14" s="475"/>
      <c r="C14" s="480" t="s">
        <v>36</v>
      </c>
      <c r="D14" s="484">
        <v>3200</v>
      </c>
      <c r="E14" s="490">
        <v>0</v>
      </c>
      <c r="F14" s="496">
        <v>0</v>
      </c>
      <c r="G14" s="490">
        <v>0</v>
      </c>
      <c r="H14" s="484">
        <v>0</v>
      </c>
      <c r="I14" s="503">
        <f t="shared" si="0"/>
        <v>3200</v>
      </c>
      <c r="J14" s="505"/>
      <c r="L14" s="505"/>
    </row>
    <row r="15" spans="2:12" ht="23.25" customHeight="1">
      <c r="B15" s="475"/>
      <c r="C15" s="480" t="s">
        <v>235</v>
      </c>
      <c r="D15" s="484">
        <v>191812</v>
      </c>
      <c r="E15" s="490">
        <v>0</v>
      </c>
      <c r="F15" s="496">
        <v>17147</v>
      </c>
      <c r="G15" s="490">
        <v>0</v>
      </c>
      <c r="H15" s="484">
        <v>0</v>
      </c>
      <c r="I15" s="503">
        <f t="shared" si="0"/>
        <v>174665</v>
      </c>
      <c r="J15" s="505"/>
      <c r="L15" s="505"/>
    </row>
    <row r="16" spans="2:12" ht="23.25" hidden="1" customHeight="1">
      <c r="B16" s="475"/>
      <c r="C16" s="480" t="s">
        <v>139</v>
      </c>
      <c r="D16" s="484">
        <v>0</v>
      </c>
      <c r="E16" s="490">
        <v>0</v>
      </c>
      <c r="F16" s="496">
        <v>0</v>
      </c>
      <c r="G16" s="490">
        <v>0</v>
      </c>
      <c r="H16" s="484">
        <v>0</v>
      </c>
      <c r="I16" s="503">
        <f t="shared" si="0"/>
        <v>0</v>
      </c>
      <c r="J16" s="505"/>
      <c r="L16" s="505"/>
    </row>
    <row r="17" spans="2:12" ht="23.25" customHeight="1">
      <c r="B17" s="475"/>
      <c r="C17" s="480" t="s">
        <v>236</v>
      </c>
      <c r="D17" s="484">
        <v>3212</v>
      </c>
      <c r="E17" s="490">
        <v>0</v>
      </c>
      <c r="F17" s="496">
        <v>1132</v>
      </c>
      <c r="G17" s="490">
        <v>0</v>
      </c>
      <c r="H17" s="484">
        <v>0</v>
      </c>
      <c r="I17" s="503">
        <f t="shared" si="0"/>
        <v>2080</v>
      </c>
      <c r="J17" s="505"/>
      <c r="L17" s="505"/>
    </row>
    <row r="18" spans="2:12" ht="23.25" hidden="1" customHeight="1">
      <c r="B18" s="475"/>
      <c r="C18" s="480" t="s">
        <v>157</v>
      </c>
      <c r="D18" s="484">
        <v>0</v>
      </c>
      <c r="E18" s="490">
        <v>0</v>
      </c>
      <c r="F18" s="496">
        <v>0</v>
      </c>
      <c r="G18" s="490">
        <v>0</v>
      </c>
      <c r="H18" s="484">
        <v>0</v>
      </c>
      <c r="I18" s="503">
        <f t="shared" si="0"/>
        <v>0</v>
      </c>
      <c r="J18" s="505"/>
      <c r="L18" s="505"/>
    </row>
    <row r="19" spans="2:12" ht="23.25" customHeight="1">
      <c r="B19" s="475"/>
      <c r="C19" s="480" t="s">
        <v>238</v>
      </c>
      <c r="D19" s="484">
        <v>1292941</v>
      </c>
      <c r="E19" s="490">
        <v>0</v>
      </c>
      <c r="F19" s="496">
        <v>72956</v>
      </c>
      <c r="G19" s="490">
        <v>0</v>
      </c>
      <c r="H19" s="484">
        <v>0</v>
      </c>
      <c r="I19" s="503">
        <f t="shared" si="0"/>
        <v>1219985</v>
      </c>
      <c r="J19" s="505"/>
      <c r="L19" s="505"/>
    </row>
    <row r="20" spans="2:12" ht="23.25" customHeight="1">
      <c r="B20" s="476"/>
      <c r="C20" s="481" t="s">
        <v>112</v>
      </c>
      <c r="D20" s="485">
        <v>18641</v>
      </c>
      <c r="E20" s="491">
        <v>0</v>
      </c>
      <c r="F20" s="487">
        <v>580</v>
      </c>
      <c r="G20" s="485">
        <v>0</v>
      </c>
      <c r="H20" s="485">
        <v>0</v>
      </c>
      <c r="I20" s="504">
        <f t="shared" si="0"/>
        <v>18061</v>
      </c>
      <c r="J20" s="505"/>
      <c r="L20" s="505"/>
    </row>
    <row r="21" spans="2:12" ht="23.25" customHeight="1">
      <c r="B21" s="477"/>
      <c r="C21" s="433" t="s">
        <v>137</v>
      </c>
      <c r="D21" s="461">
        <f>SUM(D6:D20)</f>
        <v>9311708</v>
      </c>
      <c r="E21" s="461">
        <f>SUM(E6:E20)</f>
        <v>0</v>
      </c>
      <c r="F21" s="497">
        <f>SUM(F6:F20)+1</f>
        <v>312002</v>
      </c>
      <c r="G21" s="461">
        <f>SUM(G6:G20)</f>
        <v>0</v>
      </c>
      <c r="H21" s="461">
        <f>SUM(H6:H20)</f>
        <v>0</v>
      </c>
      <c r="I21" s="461">
        <f t="shared" si="0"/>
        <v>8999706</v>
      </c>
      <c r="J21" s="505">
        <f>D21+E21-F21+G21-H21</f>
        <v>8999706</v>
      </c>
      <c r="L21" s="505"/>
    </row>
    <row r="22" spans="2:12" ht="23.25" customHeight="1">
      <c r="B22" s="475" t="s">
        <v>239</v>
      </c>
      <c r="C22" s="479" t="s">
        <v>53</v>
      </c>
      <c r="D22" s="486">
        <v>4202</v>
      </c>
      <c r="E22" s="492">
        <v>0</v>
      </c>
      <c r="F22" s="486">
        <v>1287</v>
      </c>
      <c r="G22" s="499">
        <v>0</v>
      </c>
      <c r="H22" s="483">
        <v>0</v>
      </c>
      <c r="I22" s="502">
        <f>D22+E22-F22+G22-H22</f>
        <v>2915</v>
      </c>
      <c r="J22" s="505"/>
    </row>
    <row r="23" spans="2:12" ht="23.25" customHeight="1">
      <c r="B23" s="475"/>
      <c r="C23" s="481" t="s">
        <v>240</v>
      </c>
      <c r="D23" s="487">
        <f>686675+102132+275171</f>
        <v>1063978</v>
      </c>
      <c r="E23" s="493">
        <v>0</v>
      </c>
      <c r="F23" s="487">
        <v>80401</v>
      </c>
      <c r="G23" s="500">
        <v>0</v>
      </c>
      <c r="H23" s="485">
        <v>0</v>
      </c>
      <c r="I23" s="504">
        <f>D23+E23-F23+G23-H23</f>
        <v>983577</v>
      </c>
      <c r="J23" s="505"/>
    </row>
    <row r="24" spans="2:12" ht="23.25" customHeight="1">
      <c r="B24" s="477"/>
      <c r="C24" s="433" t="s">
        <v>137</v>
      </c>
      <c r="D24" s="461">
        <f t="shared" ref="D24:I24" si="1">SUM(D22:D23)</f>
        <v>1068180</v>
      </c>
      <c r="E24" s="461">
        <f t="shared" si="1"/>
        <v>0</v>
      </c>
      <c r="F24" s="497">
        <f t="shared" si="1"/>
        <v>81688</v>
      </c>
      <c r="G24" s="461">
        <f t="shared" si="1"/>
        <v>0</v>
      </c>
      <c r="H24" s="461">
        <f t="shared" si="1"/>
        <v>0</v>
      </c>
      <c r="I24" s="461">
        <f t="shared" si="1"/>
        <v>986492</v>
      </c>
      <c r="J24" s="505">
        <f>D24+E24-F24+G24-H24</f>
        <v>986492</v>
      </c>
    </row>
    <row r="25" spans="2:12" ht="23.25" customHeight="1">
      <c r="B25" s="433" t="s">
        <v>241</v>
      </c>
      <c r="C25" s="433"/>
      <c r="D25" s="461">
        <f t="shared" ref="D25:I25" si="2">D21+D24</f>
        <v>10379888</v>
      </c>
      <c r="E25" s="461">
        <f t="shared" si="2"/>
        <v>0</v>
      </c>
      <c r="F25" s="497">
        <f t="shared" si="2"/>
        <v>393690</v>
      </c>
      <c r="G25" s="461">
        <f t="shared" si="2"/>
        <v>0</v>
      </c>
      <c r="H25" s="461">
        <f t="shared" si="2"/>
        <v>0</v>
      </c>
      <c r="I25" s="461">
        <f t="shared" si="2"/>
        <v>9986198</v>
      </c>
      <c r="J25" s="505">
        <f>D25+E25-F25+G25-H25</f>
        <v>9986198</v>
      </c>
    </row>
    <row r="26" spans="2:12" ht="3.75" customHeight="1">
      <c r="C26" s="185"/>
      <c r="D26" s="462"/>
      <c r="E26" s="462"/>
      <c r="F26" s="498"/>
      <c r="G26" s="462"/>
      <c r="H26" s="462"/>
      <c r="I26" s="468"/>
    </row>
    <row r="27" spans="2:12">
      <c r="B27" s="455" t="s">
        <v>242</v>
      </c>
      <c r="C27" s="458"/>
    </row>
    <row r="28" spans="2:12">
      <c r="B28" s="455" t="s">
        <v>245</v>
      </c>
    </row>
    <row r="30" spans="2:12">
      <c r="H30" s="501"/>
    </row>
    <row r="32" spans="2:12">
      <c r="H32" s="501"/>
    </row>
  </sheetData>
  <mergeCells count="9">
    <mergeCell ref="E4:F4"/>
    <mergeCell ref="G4:H4"/>
    <mergeCell ref="B25:C25"/>
    <mergeCell ref="B4:B5"/>
    <mergeCell ref="C4:C5"/>
    <mergeCell ref="D4:D5"/>
    <mergeCell ref="I4:I5"/>
    <mergeCell ref="B22:B24"/>
    <mergeCell ref="B6:B21"/>
  </mergeCells>
  <phoneticPr fontId="20"/>
  <pageMargins left="0.75" right="0.75" top="1" bottom="1" header="0.51200000000000001" footer="0.51200000000000001"/>
  <pageSetup paperSize="9" scale="74" fitToWidth="1" fitToHeight="1" orientation="portrait" usePrinterDefaults="1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indexed="10"/>
  </sheetPr>
  <dimension ref="A1:I35"/>
  <sheetViews>
    <sheetView showGridLines="0" tabSelected="1" view="pageBreakPreview" topLeftCell="A13" zoomScaleSheetLayoutView="100" workbookViewId="0">
      <selection activeCell="A23" sqref="A23:G31"/>
    </sheetView>
  </sheetViews>
  <sheetFormatPr defaultRowHeight="17" customHeight="1"/>
  <cols>
    <col min="1" max="1" width="16.375" style="455" customWidth="1"/>
    <col min="2" max="2" width="12.125" style="506" customWidth="1"/>
    <col min="3" max="3" width="12.125" style="455" customWidth="1"/>
    <col min="4" max="4" width="13.875" style="455" customWidth="1"/>
    <col min="5" max="5" width="12.125" style="455" customWidth="1"/>
    <col min="6" max="6" width="12.875" style="455" customWidth="1"/>
    <col min="7" max="7" width="13.375" style="455" customWidth="1"/>
    <col min="8" max="8" width="9" style="7" bestFit="1" customWidth="1"/>
    <col min="9" max="9" width="12.54296875" style="7" bestFit="1" customWidth="1"/>
    <col min="10" max="16384" width="9" style="7" bestFit="1" customWidth="1"/>
  </cols>
  <sheetData>
    <row r="1" spans="1:9" ht="17" customHeight="1">
      <c r="A1" s="474"/>
      <c r="G1" s="27"/>
    </row>
    <row r="2" spans="1:9" ht="17" customHeight="1">
      <c r="A2" s="455" t="s">
        <v>159</v>
      </c>
    </row>
    <row r="3" spans="1:9" ht="17" customHeight="1">
      <c r="A3" s="474" t="s">
        <v>246</v>
      </c>
    </row>
    <row r="4" spans="1:9" ht="17" customHeight="1">
      <c r="A4" s="507"/>
      <c r="G4" s="27" t="s">
        <v>243</v>
      </c>
    </row>
    <row r="5" spans="1:9" ht="17" customHeight="1">
      <c r="A5" s="508" t="s">
        <v>154</v>
      </c>
      <c r="B5" s="516" t="s">
        <v>207</v>
      </c>
      <c r="C5" s="525"/>
      <c r="D5" s="522" t="s">
        <v>247</v>
      </c>
      <c r="E5" s="522" t="s">
        <v>248</v>
      </c>
      <c r="F5" s="522" t="s">
        <v>92</v>
      </c>
      <c r="G5" s="540" t="s">
        <v>93</v>
      </c>
    </row>
    <row r="6" spans="1:9" ht="27.5" customHeight="1">
      <c r="A6" s="509"/>
      <c r="B6" s="517" t="s">
        <v>187</v>
      </c>
      <c r="C6" s="517" t="s">
        <v>249</v>
      </c>
      <c r="D6" s="526" t="s">
        <v>251</v>
      </c>
      <c r="E6" s="517"/>
      <c r="F6" s="517"/>
      <c r="G6" s="541"/>
    </row>
    <row r="7" spans="1:9" ht="17" customHeight="1">
      <c r="A7" s="510" t="s">
        <v>283</v>
      </c>
      <c r="B7" s="518">
        <v>3642.82</v>
      </c>
      <c r="C7" s="518">
        <v>33185.89</v>
      </c>
      <c r="D7" s="518">
        <v>1468509.33</v>
      </c>
      <c r="E7" s="533">
        <v>343097.88</v>
      </c>
      <c r="F7" s="533">
        <v>498608.89</v>
      </c>
      <c r="G7" s="542">
        <f>SUM(B7:F7)</f>
        <v>2347044.81</v>
      </c>
    </row>
    <row r="8" spans="1:9" s="7" customFormat="1" ht="17" customHeight="1">
      <c r="A8" s="511" t="s">
        <v>252</v>
      </c>
      <c r="B8" s="518">
        <v>0</v>
      </c>
      <c r="C8" s="518">
        <v>0</v>
      </c>
      <c r="D8" s="518">
        <v>0</v>
      </c>
      <c r="E8" s="533">
        <v>0</v>
      </c>
      <c r="F8" s="533">
        <v>0</v>
      </c>
      <c r="G8" s="542">
        <f>SUM(B8:F8)</f>
        <v>0</v>
      </c>
      <c r="H8" s="7"/>
      <c r="I8" s="7"/>
    </row>
    <row r="9" spans="1:9" s="7" customFormat="1" ht="17" customHeight="1">
      <c r="A9" s="511" t="s">
        <v>253</v>
      </c>
      <c r="B9" s="518">
        <v>0</v>
      </c>
      <c r="C9" s="518">
        <v>0</v>
      </c>
      <c r="D9" s="518">
        <v>0</v>
      </c>
      <c r="E9" s="533">
        <v>0</v>
      </c>
      <c r="F9" s="533">
        <v>0</v>
      </c>
      <c r="G9" s="542">
        <f>SUM(B9:F9)</f>
        <v>0</v>
      </c>
      <c r="H9" s="7"/>
      <c r="I9" s="7"/>
    </row>
    <row r="10" spans="1:9" ht="17" customHeight="1">
      <c r="A10" s="512" t="s">
        <v>121</v>
      </c>
      <c r="B10" s="519">
        <f>SUM(B7:B9)</f>
        <v>3642.82</v>
      </c>
      <c r="C10" s="519">
        <f>SUM(C7:C9)</f>
        <v>33185.89</v>
      </c>
      <c r="D10" s="519">
        <f>SUM(D7:D9)</f>
        <v>1468509.33</v>
      </c>
      <c r="E10" s="519">
        <f>SUM(E7:E9)</f>
        <v>343097.88</v>
      </c>
      <c r="F10" s="539">
        <f>SUM(F7:F9)</f>
        <v>498608.89</v>
      </c>
      <c r="G10" s="543">
        <f>SUM(B10:F10)</f>
        <v>2347044.81</v>
      </c>
      <c r="I10" s="552">
        <f>SUM(G7+G9)</f>
        <v>2347044.81</v>
      </c>
    </row>
    <row r="11" spans="1:9" ht="17" customHeight="1">
      <c r="A11" s="513"/>
      <c r="B11" s="520"/>
      <c r="C11" s="520"/>
      <c r="D11" s="520"/>
      <c r="E11" s="520"/>
      <c r="F11" s="536"/>
      <c r="G11" s="520"/>
    </row>
    <row r="12" spans="1:9" ht="17" customHeight="1">
      <c r="A12" s="474" t="s">
        <v>174</v>
      </c>
      <c r="B12" s="520"/>
      <c r="C12" s="520"/>
      <c r="D12" s="520"/>
      <c r="E12" s="520"/>
      <c r="F12" s="536"/>
    </row>
    <row r="13" spans="1:9" ht="17" customHeight="1">
      <c r="A13" s="507"/>
      <c r="B13" s="521"/>
      <c r="C13" s="521"/>
      <c r="D13" s="521"/>
      <c r="E13" s="520"/>
      <c r="F13" s="536"/>
      <c r="G13" s="27" t="s">
        <v>243</v>
      </c>
    </row>
    <row r="14" spans="1:9" ht="17" customHeight="1">
      <c r="A14" s="508" t="s">
        <v>163</v>
      </c>
      <c r="B14" s="516" t="s">
        <v>207</v>
      </c>
      <c r="C14" s="525"/>
      <c r="D14" s="522" t="s">
        <v>247</v>
      </c>
      <c r="E14" s="522" t="s">
        <v>248</v>
      </c>
      <c r="F14" s="522" t="s">
        <v>92</v>
      </c>
      <c r="G14" s="540" t="s">
        <v>93</v>
      </c>
    </row>
    <row r="15" spans="1:9" ht="27.5" customHeight="1">
      <c r="A15" s="509"/>
      <c r="B15" s="517" t="s">
        <v>187</v>
      </c>
      <c r="C15" s="517" t="s">
        <v>249</v>
      </c>
      <c r="D15" s="526" t="s">
        <v>251</v>
      </c>
      <c r="E15" s="517"/>
      <c r="F15" s="517"/>
      <c r="G15" s="541"/>
    </row>
    <row r="16" spans="1:9" ht="17" customHeight="1">
      <c r="A16" s="510" t="str">
        <f>A7</f>
        <v>令和６年度末</v>
      </c>
      <c r="B16" s="518">
        <v>3322.14</v>
      </c>
      <c r="C16" s="518">
        <v>1905.66</v>
      </c>
      <c r="D16" s="518">
        <v>113299.78</v>
      </c>
      <c r="E16" s="534"/>
      <c r="F16" s="533">
        <v>8204.6</v>
      </c>
      <c r="G16" s="542">
        <f>SUM(B16:F16)</f>
        <v>126732.18</v>
      </c>
    </row>
    <row r="17" spans="1:9" s="7" customFormat="1" ht="17" customHeight="1">
      <c r="A17" s="510" t="str">
        <f>A8</f>
        <v>上半期増減</v>
      </c>
      <c r="B17" s="518">
        <v>0</v>
      </c>
      <c r="C17" s="518">
        <v>0</v>
      </c>
      <c r="D17" s="518">
        <v>0</v>
      </c>
      <c r="E17" s="534"/>
      <c r="F17" s="533">
        <v>0</v>
      </c>
      <c r="G17" s="542">
        <f>SUM(B17:F17)</f>
        <v>0</v>
      </c>
      <c r="H17" s="7"/>
      <c r="I17" s="7"/>
    </row>
    <row r="18" spans="1:9" s="7" customFormat="1" ht="17" customHeight="1">
      <c r="A18" s="510" t="str">
        <f>A9</f>
        <v>下半期増減</v>
      </c>
      <c r="B18" s="518">
        <v>0</v>
      </c>
      <c r="C18" s="518">
        <v>0</v>
      </c>
      <c r="D18" s="518">
        <v>0</v>
      </c>
      <c r="E18" s="534"/>
      <c r="F18" s="533">
        <v>0</v>
      </c>
      <c r="G18" s="542">
        <f>SUM(B18:F18)</f>
        <v>0</v>
      </c>
      <c r="H18" s="7"/>
      <c r="I18" s="7"/>
    </row>
    <row r="19" spans="1:9" ht="17" customHeight="1">
      <c r="A19" s="512" t="str">
        <f>A10</f>
        <v>令和７年度９月末</v>
      </c>
      <c r="B19" s="519">
        <f>SUM(B16:B18)</f>
        <v>3322.14</v>
      </c>
      <c r="C19" s="519">
        <f>SUM(C16:C18)</f>
        <v>1905.66</v>
      </c>
      <c r="D19" s="519">
        <f>SUM(D16:D18)</f>
        <v>113299.78</v>
      </c>
      <c r="E19" s="535"/>
      <c r="F19" s="539">
        <f>SUM(F16:F18)</f>
        <v>8204.6</v>
      </c>
      <c r="G19" s="543">
        <f>SUM(B19:F19)</f>
        <v>126732.18</v>
      </c>
      <c r="I19" s="552">
        <f>SUM(G16+G18)</f>
        <v>126732.18</v>
      </c>
    </row>
    <row r="20" spans="1:9" ht="17" customHeight="1">
      <c r="A20" s="513"/>
      <c r="B20" s="520"/>
      <c r="C20" s="520"/>
      <c r="D20" s="520"/>
      <c r="E20" s="536"/>
      <c r="F20" s="536"/>
      <c r="G20" s="520"/>
    </row>
    <row r="21" spans="1:9" ht="17" customHeight="1">
      <c r="A21" s="474" t="s">
        <v>254</v>
      </c>
    </row>
    <row r="22" spans="1:9" ht="17" customHeight="1">
      <c r="A22" s="507"/>
    </row>
    <row r="23" spans="1:9" ht="17" customHeight="1">
      <c r="A23" s="508" t="s">
        <v>255</v>
      </c>
      <c r="B23" s="522"/>
      <c r="C23" s="522" t="s">
        <v>256</v>
      </c>
      <c r="D23" s="527" t="s">
        <v>222</v>
      </c>
      <c r="E23" s="527" t="s">
        <v>257</v>
      </c>
      <c r="F23" s="527" t="s">
        <v>23</v>
      </c>
      <c r="G23" s="544" t="s">
        <v>204</v>
      </c>
      <c r="H23" s="455"/>
    </row>
    <row r="24" spans="1:9" ht="27.5" customHeight="1">
      <c r="A24" s="509"/>
      <c r="B24" s="517"/>
      <c r="C24" s="517"/>
      <c r="D24" s="526"/>
      <c r="E24" s="526"/>
      <c r="F24" s="526"/>
      <c r="G24" s="541"/>
      <c r="H24" s="455"/>
    </row>
    <row r="25" spans="1:9" ht="17" customHeight="1">
      <c r="A25" s="514" t="s">
        <v>258</v>
      </c>
      <c r="B25" s="523" t="s">
        <v>259</v>
      </c>
      <c r="C25" s="523" t="s">
        <v>20</v>
      </c>
      <c r="D25" s="528">
        <v>0</v>
      </c>
      <c r="E25" s="528">
        <v>0</v>
      </c>
      <c r="F25" s="528">
        <v>0</v>
      </c>
      <c r="G25" s="545">
        <f>SUM(D25:F25)</f>
        <v>0</v>
      </c>
      <c r="H25" s="455"/>
    </row>
    <row r="26" spans="1:9" ht="17" customHeight="1">
      <c r="A26" s="514" t="s">
        <v>260</v>
      </c>
      <c r="B26" s="523" t="s">
        <v>261</v>
      </c>
      <c r="C26" s="523" t="s">
        <v>20</v>
      </c>
      <c r="D26" s="529">
        <v>129755</v>
      </c>
      <c r="E26" s="529">
        <v>0</v>
      </c>
      <c r="F26" s="529">
        <v>0</v>
      </c>
      <c r="G26" s="546">
        <f>SUM(D26:F26)</f>
        <v>129755</v>
      </c>
      <c r="H26" s="455"/>
    </row>
    <row r="27" spans="1:9" ht="17" customHeight="1">
      <c r="A27" s="514" t="s">
        <v>151</v>
      </c>
      <c r="B27" s="523" t="s">
        <v>262</v>
      </c>
      <c r="C27" s="523" t="s">
        <v>20</v>
      </c>
      <c r="D27" s="530">
        <v>0</v>
      </c>
      <c r="E27" s="530">
        <v>0</v>
      </c>
      <c r="F27" s="530">
        <v>0</v>
      </c>
      <c r="G27" s="547">
        <f>SUM(D27:F27)</f>
        <v>0</v>
      </c>
      <c r="H27" s="455"/>
    </row>
    <row r="28" spans="1:9" ht="17" customHeight="1">
      <c r="A28" s="514" t="s">
        <v>263</v>
      </c>
      <c r="B28" s="523" t="s">
        <v>264</v>
      </c>
      <c r="C28" s="523" t="s">
        <v>20</v>
      </c>
      <c r="D28" s="531">
        <v>71192</v>
      </c>
      <c r="E28" s="537">
        <v>0</v>
      </c>
      <c r="F28" s="537">
        <v>0</v>
      </c>
      <c r="G28" s="548">
        <f>SUM(D28:F28)</f>
        <v>71192</v>
      </c>
      <c r="H28" s="455"/>
    </row>
    <row r="29" spans="1:9" ht="17" customHeight="1">
      <c r="A29" s="514" t="s">
        <v>18</v>
      </c>
      <c r="B29" s="523" t="s">
        <v>226</v>
      </c>
      <c r="C29" s="523" t="s">
        <v>20</v>
      </c>
      <c r="D29" s="531">
        <v>4922694</v>
      </c>
      <c r="E29" s="537">
        <v>0</v>
      </c>
      <c r="F29" s="537">
        <v>0</v>
      </c>
      <c r="G29" s="548">
        <f>SUM(D29:F29)</f>
        <v>4922694</v>
      </c>
      <c r="H29" s="550"/>
    </row>
    <row r="30" spans="1:9" ht="17" customHeight="1">
      <c r="A30" s="514"/>
      <c r="B30" s="523"/>
      <c r="C30" s="523" t="s">
        <v>68</v>
      </c>
      <c r="D30" s="531">
        <v>3301</v>
      </c>
      <c r="E30" s="537">
        <v>0</v>
      </c>
      <c r="F30" s="537">
        <v>0</v>
      </c>
      <c r="G30" s="548">
        <v>3301</v>
      </c>
      <c r="H30" s="551"/>
    </row>
    <row r="31" spans="1:9" ht="17" customHeight="1">
      <c r="A31" s="515" t="s">
        <v>39</v>
      </c>
      <c r="B31" s="524" t="s">
        <v>185</v>
      </c>
      <c r="C31" s="524" t="s">
        <v>20</v>
      </c>
      <c r="D31" s="532">
        <v>121</v>
      </c>
      <c r="E31" s="538">
        <v>-6</v>
      </c>
      <c r="F31" s="532">
        <v>0</v>
      </c>
      <c r="G31" s="549">
        <f>SUM(D31:F31)</f>
        <v>115</v>
      </c>
      <c r="H31" s="550"/>
    </row>
    <row r="32" spans="1:9" ht="17" customHeight="1">
      <c r="B32" s="458"/>
      <c r="D32" s="455" t="s">
        <v>265</v>
      </c>
    </row>
    <row r="33" spans="1:1" ht="17" customHeight="1"/>
    <row r="34" spans="1:1" ht="17" customHeight="1">
      <c r="A34" s="455" t="s">
        <v>266</v>
      </c>
    </row>
    <row r="35" spans="1:1" ht="17" customHeight="1">
      <c r="A35" s="455" t="s">
        <v>267</v>
      </c>
    </row>
    <row r="36" spans="1:1" ht="17" customHeight="1"/>
    <row r="37" spans="1:1" ht="17" customHeight="1"/>
    <row r="38" spans="1:1" ht="17" customHeight="1"/>
    <row r="39" spans="1:1" ht="17" customHeight="1"/>
    <row r="40" spans="1:1" ht="17" customHeight="1"/>
    <row r="41" spans="1:1" ht="17" customHeight="1"/>
    <row r="42" spans="1:1" ht="17" customHeight="1"/>
    <row r="43" spans="1:1" ht="17" customHeight="1"/>
    <row r="44" spans="1:1" ht="17" customHeight="1"/>
    <row r="45" spans="1:1" ht="17" customHeight="1"/>
    <row r="46" spans="1:1" ht="17" customHeight="1"/>
    <row r="47" spans="1:1" ht="17" customHeight="1"/>
    <row r="48" spans="1:1" ht="17" customHeight="1"/>
    <row r="49" ht="17" customHeight="1"/>
    <row r="50" ht="17" customHeight="1"/>
    <row r="51" ht="17" customHeight="1"/>
    <row r="52" ht="17" customHeight="1"/>
    <row r="53" ht="17" customHeight="1"/>
    <row r="54" ht="17" customHeight="1"/>
    <row r="55" ht="17" customHeight="1"/>
    <row r="56" ht="17" customHeight="1"/>
    <row r="57" ht="17" customHeight="1"/>
  </sheetData>
  <mergeCells count="16">
    <mergeCell ref="A5:A6"/>
    <mergeCell ref="E5:E6"/>
    <mergeCell ref="F5:F6"/>
    <mergeCell ref="G5:G6"/>
    <mergeCell ref="A14:A15"/>
    <mergeCell ref="E14:E15"/>
    <mergeCell ref="F14:F15"/>
    <mergeCell ref="G14:G15"/>
    <mergeCell ref="A23:B24"/>
    <mergeCell ref="C23:C24"/>
    <mergeCell ref="D23:D24"/>
    <mergeCell ref="E23:E24"/>
    <mergeCell ref="F23:F24"/>
    <mergeCell ref="G23:G24"/>
    <mergeCell ref="A29:A30"/>
    <mergeCell ref="B29:B30"/>
  </mergeCells>
  <phoneticPr fontId="20"/>
  <pageMargins left="0.75" right="0.75" top="1" bottom="1" header="0.51200000000000001" footer="0.51200000000000001"/>
  <pageSetup paperSize="9" scale="86" fitToWidth="1" fitToHeight="1" orientation="portrait" usePrinterDefaults="1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"/>
  <sheetViews>
    <sheetView workbookViewId="0">
      <selection activeCell="G23" sqref="G22:G23"/>
    </sheetView>
  </sheetViews>
  <sheetFormatPr defaultRowHeight="13"/>
  <sheetData/>
  <phoneticPr fontId="20"/>
  <pageMargins left="0.7" right="0.7" top="0.75" bottom="0.75" header="0.3" footer="0.3"/>
  <pageSetup paperSize="9" fitToWidth="1" fitToHeight="1" orientation="portrait" usePrinterDefaults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indexed="25"/>
  </sheetPr>
  <dimension ref="A1:V31"/>
  <sheetViews>
    <sheetView view="pageBreakPreview" topLeftCell="A15" zoomScaleNormal="80" zoomScaleSheetLayoutView="100" workbookViewId="0">
      <selection activeCell="K27" sqref="K27"/>
    </sheetView>
  </sheetViews>
  <sheetFormatPr defaultRowHeight="13"/>
  <cols>
    <col min="1" max="1" width="2.875" style="7" customWidth="1"/>
    <col min="2" max="2" width="3.5" style="7" customWidth="1"/>
    <col min="3" max="3" width="3.5" style="7" hidden="1" customWidth="1"/>
    <col min="4" max="4" width="4.125" style="7" customWidth="1"/>
    <col min="5" max="5" width="12.90625" style="7" customWidth="1"/>
    <col min="6" max="18" width="8.6328125" style="7" customWidth="1"/>
    <col min="19" max="19" width="30.08984375" style="8" customWidth="1"/>
    <col min="20" max="20" width="9" style="8" customWidth="1"/>
    <col min="21" max="21" width="9" style="8" bestFit="1" customWidth="1"/>
    <col min="22" max="16384" width="9" style="7" bestFit="1" customWidth="1"/>
  </cols>
  <sheetData>
    <row r="1" spans="1:22" ht="21.75" customHeight="1">
      <c r="B1" s="10" t="s">
        <v>20</v>
      </c>
      <c r="C1" s="10"/>
      <c r="D1" s="10"/>
      <c r="E1" s="10"/>
      <c r="G1" s="36"/>
      <c r="H1" s="36"/>
      <c r="I1" s="36"/>
      <c r="J1" s="36"/>
      <c r="K1" s="36"/>
      <c r="L1" s="36"/>
      <c r="M1" s="36"/>
      <c r="N1" s="36"/>
    </row>
    <row r="2" spans="1:22" ht="24" customHeight="1">
      <c r="B2" s="11" t="s">
        <v>8</v>
      </c>
      <c r="C2" s="7" t="s">
        <v>15</v>
      </c>
      <c r="K2" s="45"/>
    </row>
    <row r="3" spans="1:22" ht="18" customHeight="1">
      <c r="E3" s="27" t="s">
        <v>21</v>
      </c>
      <c r="F3" s="2">
        <v>1</v>
      </c>
      <c r="G3" s="2">
        <v>2</v>
      </c>
      <c r="H3" s="2">
        <v>3</v>
      </c>
      <c r="I3" s="2">
        <v>4</v>
      </c>
      <c r="J3" s="2">
        <v>5</v>
      </c>
      <c r="K3" s="2">
        <v>6</v>
      </c>
      <c r="L3" s="2">
        <v>7</v>
      </c>
      <c r="M3" s="2">
        <v>8</v>
      </c>
      <c r="N3" s="2">
        <v>9</v>
      </c>
      <c r="O3" s="2">
        <v>10</v>
      </c>
      <c r="P3" s="2">
        <v>11</v>
      </c>
      <c r="Q3" s="2">
        <v>12</v>
      </c>
      <c r="R3" s="2">
        <v>13</v>
      </c>
      <c r="S3" s="72" t="s">
        <v>11</v>
      </c>
      <c r="V3" s="8"/>
    </row>
    <row r="4" spans="1:22" s="7" customFormat="1" ht="24.75" customHeight="1">
      <c r="A4" s="7"/>
      <c r="B4" s="12" t="s">
        <v>22</v>
      </c>
      <c r="C4" s="18"/>
      <c r="D4" s="18"/>
      <c r="E4" s="18"/>
      <c r="F4" s="31" t="s">
        <v>28</v>
      </c>
      <c r="G4" s="37"/>
      <c r="H4" s="37"/>
      <c r="I4" s="42"/>
      <c r="J4" s="43" t="s">
        <v>29</v>
      </c>
      <c r="K4" s="43" t="s">
        <v>30</v>
      </c>
      <c r="L4" s="46" t="s">
        <v>1</v>
      </c>
      <c r="M4" s="43" t="s">
        <v>34</v>
      </c>
      <c r="N4" s="51" t="s">
        <v>25</v>
      </c>
      <c r="O4" s="56"/>
      <c r="P4" s="61" t="s">
        <v>270</v>
      </c>
      <c r="Q4" s="51"/>
      <c r="R4" s="56"/>
      <c r="S4" s="73" t="s">
        <v>35</v>
      </c>
      <c r="T4" s="8"/>
      <c r="U4" s="8"/>
      <c r="V4" s="8"/>
    </row>
    <row r="5" spans="1:22" s="7" customFormat="1">
      <c r="A5" s="7"/>
      <c r="B5" s="13" t="s">
        <v>17</v>
      </c>
      <c r="C5" s="19" t="s">
        <v>37</v>
      </c>
      <c r="D5" s="19" t="s">
        <v>41</v>
      </c>
      <c r="E5" s="19"/>
      <c r="F5" s="32" t="s">
        <v>43</v>
      </c>
      <c r="G5" s="32"/>
      <c r="H5" s="40"/>
      <c r="I5" s="40"/>
      <c r="J5" s="44"/>
      <c r="K5" s="44"/>
      <c r="L5" s="47"/>
      <c r="M5" s="44"/>
      <c r="N5" s="52" t="s">
        <v>44</v>
      </c>
      <c r="O5" s="57" t="s">
        <v>46</v>
      </c>
      <c r="P5" s="62" t="s">
        <v>0</v>
      </c>
      <c r="Q5" s="67" t="s">
        <v>38</v>
      </c>
      <c r="R5" s="57" t="s">
        <v>44</v>
      </c>
      <c r="S5" s="74"/>
      <c r="T5" s="8"/>
      <c r="U5" s="8"/>
      <c r="V5" s="8"/>
    </row>
    <row r="6" spans="1:22" s="7" customFormat="1" ht="18.75" customHeight="1">
      <c r="A6" s="2" t="s">
        <v>48</v>
      </c>
      <c r="B6" s="14"/>
      <c r="C6" s="20"/>
      <c r="D6" s="20"/>
      <c r="E6" s="20"/>
      <c r="F6" s="33" t="s">
        <v>49</v>
      </c>
      <c r="G6" s="33" t="s">
        <v>50</v>
      </c>
      <c r="H6" s="33" t="s">
        <v>51</v>
      </c>
      <c r="I6" s="33" t="s">
        <v>52</v>
      </c>
      <c r="J6" s="33" t="s">
        <v>47</v>
      </c>
      <c r="K6" s="33" t="s">
        <v>61</v>
      </c>
      <c r="L6" s="33" t="s">
        <v>64</v>
      </c>
      <c r="M6" s="33" t="s">
        <v>66</v>
      </c>
      <c r="N6" s="53" t="s">
        <v>9</v>
      </c>
      <c r="O6" s="58" t="s">
        <v>67</v>
      </c>
      <c r="P6" s="63" t="s">
        <v>70</v>
      </c>
      <c r="Q6" s="68" t="s">
        <v>13</v>
      </c>
      <c r="R6" s="69" t="s">
        <v>73</v>
      </c>
      <c r="S6" s="75"/>
      <c r="T6" s="8"/>
      <c r="U6" s="8" t="s">
        <v>62</v>
      </c>
      <c r="V6" s="8" t="s">
        <v>59</v>
      </c>
    </row>
    <row r="7" spans="1:22" s="9" customFormat="1" ht="24.75" customHeight="1">
      <c r="A7" s="9">
        <v>1</v>
      </c>
      <c r="B7" s="15">
        <v>1</v>
      </c>
      <c r="C7" s="21">
        <v>0</v>
      </c>
      <c r="D7" s="24" t="s">
        <v>26</v>
      </c>
      <c r="E7" s="28"/>
      <c r="F7" s="34">
        <v>0</v>
      </c>
      <c r="G7" s="38">
        <v>1904013</v>
      </c>
      <c r="H7" s="38">
        <v>0</v>
      </c>
      <c r="I7" s="38">
        <f t="shared" ref="I7:I27" si="0">SUM(F7:H7)</f>
        <v>1904013</v>
      </c>
      <c r="J7" s="38">
        <v>1884092</v>
      </c>
      <c r="K7" s="38">
        <v>1167933</v>
      </c>
      <c r="L7" s="48">
        <f t="shared" ref="L7:L27" si="1">I7-K7</f>
        <v>736080</v>
      </c>
      <c r="M7" s="48">
        <f t="shared" ref="M7:M27" si="2">J7-K7</f>
        <v>716159</v>
      </c>
      <c r="N7" s="54">
        <f t="shared" ref="N7:N28" si="3">IF(I7=0,0%,ROUND(K7/I7*100,2))</f>
        <v>61.34</v>
      </c>
      <c r="O7" s="59">
        <f t="shared" ref="O7:O28" si="4">IF(J7=0,0%,ROUND(K7/J7*100,2))</f>
        <v>61.99</v>
      </c>
      <c r="P7" s="64">
        <v>1781618</v>
      </c>
      <c r="Q7" s="38">
        <v>1112382</v>
      </c>
      <c r="R7" s="70">
        <f t="shared" ref="R7:R28" si="5">IF(Q7=0,0%,ROUND(Q7/P7*100,2))</f>
        <v>62.44</v>
      </c>
      <c r="S7" s="76" t="s">
        <v>268</v>
      </c>
      <c r="T7" s="79">
        <f>IF(P7=0,0%,ROUND(Q7/P7*100,1))</f>
        <v>62.4</v>
      </c>
      <c r="U7" s="80">
        <f>N7-T7</f>
        <v>-1.0599999999999952</v>
      </c>
      <c r="V7" s="81">
        <f>K7-Q7</f>
        <v>55551</v>
      </c>
    </row>
    <row r="8" spans="1:22" s="9" customFormat="1" ht="24.75" customHeight="1">
      <c r="A8" s="9">
        <v>2</v>
      </c>
      <c r="B8" s="16">
        <v>2</v>
      </c>
      <c r="C8" s="21">
        <v>0</v>
      </c>
      <c r="D8" s="25" t="s">
        <v>42</v>
      </c>
      <c r="E8" s="29"/>
      <c r="F8" s="34">
        <v>0</v>
      </c>
      <c r="G8" s="38">
        <v>111830</v>
      </c>
      <c r="H8" s="38">
        <v>0</v>
      </c>
      <c r="I8" s="38">
        <f t="shared" si="0"/>
        <v>111830</v>
      </c>
      <c r="J8" s="38">
        <v>33305</v>
      </c>
      <c r="K8" s="38">
        <v>33305</v>
      </c>
      <c r="L8" s="48">
        <f t="shared" si="1"/>
        <v>78525</v>
      </c>
      <c r="M8" s="48">
        <f t="shared" si="2"/>
        <v>0</v>
      </c>
      <c r="N8" s="54">
        <f t="shared" si="3"/>
        <v>29.78</v>
      </c>
      <c r="O8" s="59">
        <f t="shared" si="4"/>
        <v>100</v>
      </c>
      <c r="P8" s="65">
        <v>114710</v>
      </c>
      <c r="Q8" s="38">
        <v>32515</v>
      </c>
      <c r="R8" s="70">
        <f t="shared" si="5"/>
        <v>28.35</v>
      </c>
      <c r="S8" s="77"/>
      <c r="T8" s="79">
        <f>IF(P8=0,0%,ROUND(Q8/P8*100,1))</f>
        <v>28.3</v>
      </c>
      <c r="U8" s="79">
        <f>N8-T8</f>
        <v>1.4800000000000004</v>
      </c>
      <c r="V8" s="81">
        <f>K8-Q8</f>
        <v>790</v>
      </c>
    </row>
    <row r="9" spans="1:22" s="9" customFormat="1" ht="24.75" customHeight="1">
      <c r="A9" s="9">
        <v>3</v>
      </c>
      <c r="B9" s="16">
        <v>3</v>
      </c>
      <c r="C9" s="21">
        <v>0</v>
      </c>
      <c r="D9" s="26" t="s">
        <v>71</v>
      </c>
      <c r="E9" s="30"/>
      <c r="F9" s="34">
        <v>0</v>
      </c>
      <c r="G9" s="38">
        <v>400</v>
      </c>
      <c r="H9" s="38">
        <v>0</v>
      </c>
      <c r="I9" s="38">
        <f t="shared" si="0"/>
        <v>400</v>
      </c>
      <c r="J9" s="38">
        <v>1109</v>
      </c>
      <c r="K9" s="38">
        <v>1109</v>
      </c>
      <c r="L9" s="48">
        <f t="shared" si="1"/>
        <v>-709</v>
      </c>
      <c r="M9" s="48">
        <f t="shared" si="2"/>
        <v>0</v>
      </c>
      <c r="N9" s="54">
        <f t="shared" si="3"/>
        <v>277.25</v>
      </c>
      <c r="O9" s="59">
        <f t="shared" si="4"/>
        <v>100</v>
      </c>
      <c r="P9" s="65">
        <v>600</v>
      </c>
      <c r="Q9" s="38">
        <v>216</v>
      </c>
      <c r="R9" s="70">
        <f t="shared" si="5"/>
        <v>36</v>
      </c>
      <c r="S9" s="77"/>
      <c r="T9" s="79">
        <f>IF(P9=0,0%,ROUND(Q9/P9*100,1))</f>
        <v>36</v>
      </c>
      <c r="U9" s="79">
        <f>N9-T9</f>
        <v>241.25</v>
      </c>
      <c r="V9" s="81">
        <f>K9-Q9</f>
        <v>893</v>
      </c>
    </row>
    <row r="10" spans="1:22" s="9" customFormat="1" ht="24.75" customHeight="1">
      <c r="A10" s="9">
        <v>4</v>
      </c>
      <c r="B10" s="16">
        <v>4</v>
      </c>
      <c r="C10" s="21">
        <v>0</v>
      </c>
      <c r="D10" s="26" t="s">
        <v>75</v>
      </c>
      <c r="E10" s="30"/>
      <c r="F10" s="34">
        <v>0</v>
      </c>
      <c r="G10" s="38">
        <v>5500</v>
      </c>
      <c r="H10" s="38">
        <v>0</v>
      </c>
      <c r="I10" s="38">
        <f t="shared" si="0"/>
        <v>5500</v>
      </c>
      <c r="J10" s="38">
        <v>1396</v>
      </c>
      <c r="K10" s="38">
        <v>1396</v>
      </c>
      <c r="L10" s="48">
        <f t="shared" si="1"/>
        <v>4104</v>
      </c>
      <c r="M10" s="48">
        <f t="shared" si="2"/>
        <v>0</v>
      </c>
      <c r="N10" s="54">
        <f t="shared" si="3"/>
        <v>25.38</v>
      </c>
      <c r="O10" s="59">
        <f t="shared" si="4"/>
        <v>100</v>
      </c>
      <c r="P10" s="65">
        <v>4800</v>
      </c>
      <c r="Q10" s="38">
        <v>1313</v>
      </c>
      <c r="R10" s="70">
        <f t="shared" si="5"/>
        <v>27.35</v>
      </c>
      <c r="S10" s="77"/>
      <c r="T10" s="79">
        <f>IF(P10=0,0%,ROUND(Q10/P10*100,1))</f>
        <v>27.4</v>
      </c>
      <c r="U10" s="80">
        <f>N10-T10</f>
        <v>-2.0199999999999996</v>
      </c>
      <c r="V10" s="81">
        <f>K10-Q10</f>
        <v>83</v>
      </c>
    </row>
    <row r="11" spans="1:22" s="9" customFormat="1" ht="24.75" customHeight="1">
      <c r="A11" s="9">
        <v>5</v>
      </c>
      <c r="B11" s="16">
        <v>5</v>
      </c>
      <c r="C11" s="21">
        <v>0</v>
      </c>
      <c r="D11" s="26" t="s">
        <v>77</v>
      </c>
      <c r="E11" s="30"/>
      <c r="F11" s="34">
        <v>0</v>
      </c>
      <c r="G11" s="38">
        <v>4300</v>
      </c>
      <c r="H11" s="38">
        <v>0</v>
      </c>
      <c r="I11" s="38">
        <f t="shared" si="0"/>
        <v>4300</v>
      </c>
      <c r="J11" s="38">
        <v>0</v>
      </c>
      <c r="K11" s="38">
        <v>0</v>
      </c>
      <c r="L11" s="48">
        <f t="shared" si="1"/>
        <v>4300</v>
      </c>
      <c r="M11" s="48">
        <f t="shared" si="2"/>
        <v>0</v>
      </c>
      <c r="N11" s="54">
        <f t="shared" si="3"/>
        <v>0</v>
      </c>
      <c r="O11" s="59">
        <f t="shared" si="4"/>
        <v>0</v>
      </c>
      <c r="P11" s="65">
        <v>2400</v>
      </c>
      <c r="Q11" s="38">
        <v>0</v>
      </c>
      <c r="R11" s="70">
        <f t="shared" si="5"/>
        <v>0</v>
      </c>
      <c r="S11" s="77"/>
      <c r="T11" s="79">
        <f>IF(P11=0,0%,ROUND(Q11/P11*100,1))</f>
        <v>0</v>
      </c>
      <c r="U11" s="79">
        <f>N11-T11</f>
        <v>0</v>
      </c>
      <c r="V11" s="81">
        <f>K11-Q11</f>
        <v>0</v>
      </c>
    </row>
    <row r="12" spans="1:22" s="9" customFormat="1" ht="24.75" customHeight="1">
      <c r="A12" s="9">
        <v>6</v>
      </c>
      <c r="B12" s="16">
        <v>6</v>
      </c>
      <c r="C12" s="21"/>
      <c r="D12" s="26" t="s">
        <v>78</v>
      </c>
      <c r="E12" s="30"/>
      <c r="F12" s="34">
        <v>0</v>
      </c>
      <c r="G12" s="38">
        <v>26600</v>
      </c>
      <c r="H12" s="38">
        <v>0</v>
      </c>
      <c r="I12" s="38">
        <f t="shared" si="0"/>
        <v>26600</v>
      </c>
      <c r="J12" s="38">
        <v>16874</v>
      </c>
      <c r="K12" s="38">
        <v>16874</v>
      </c>
      <c r="L12" s="48">
        <f t="shared" si="1"/>
        <v>9726</v>
      </c>
      <c r="M12" s="48">
        <f t="shared" si="2"/>
        <v>0</v>
      </c>
      <c r="N12" s="54">
        <f t="shared" si="3"/>
        <v>63.44</v>
      </c>
      <c r="O12" s="59">
        <f t="shared" si="4"/>
        <v>100</v>
      </c>
      <c r="P12" s="65">
        <v>29300</v>
      </c>
      <c r="Q12" s="38">
        <v>17650</v>
      </c>
      <c r="R12" s="70">
        <f t="shared" si="5"/>
        <v>60.24</v>
      </c>
      <c r="S12" s="77"/>
      <c r="T12" s="79"/>
      <c r="U12" s="79"/>
      <c r="V12" s="81"/>
    </row>
    <row r="13" spans="1:22" s="9" customFormat="1" ht="24.75" customHeight="1">
      <c r="A13" s="9">
        <v>7</v>
      </c>
      <c r="B13" s="16">
        <v>7</v>
      </c>
      <c r="C13" s="21">
        <v>0</v>
      </c>
      <c r="D13" s="26" t="s">
        <v>82</v>
      </c>
      <c r="E13" s="30"/>
      <c r="F13" s="34">
        <v>0</v>
      </c>
      <c r="G13" s="38">
        <v>426100</v>
      </c>
      <c r="H13" s="38">
        <v>0</v>
      </c>
      <c r="I13" s="38">
        <f t="shared" si="0"/>
        <v>426100</v>
      </c>
      <c r="J13" s="38">
        <v>270844</v>
      </c>
      <c r="K13" s="38">
        <v>270844</v>
      </c>
      <c r="L13" s="48">
        <f t="shared" si="1"/>
        <v>155256</v>
      </c>
      <c r="M13" s="48">
        <f t="shared" si="2"/>
        <v>0</v>
      </c>
      <c r="N13" s="54">
        <f t="shared" si="3"/>
        <v>63.56</v>
      </c>
      <c r="O13" s="59">
        <f t="shared" si="4"/>
        <v>100</v>
      </c>
      <c r="P13" s="65">
        <v>425100</v>
      </c>
      <c r="Q13" s="38">
        <v>238285</v>
      </c>
      <c r="R13" s="70">
        <f t="shared" si="5"/>
        <v>56.05</v>
      </c>
      <c r="S13" s="77"/>
      <c r="T13" s="79">
        <f t="shared" ref="T13:T28" si="6">IF(P13=0,0%,ROUND(Q13/P13*100,1))</f>
        <v>56.1</v>
      </c>
      <c r="U13" s="79">
        <f t="shared" ref="U13:U28" si="7">N13-T13</f>
        <v>7.4600000000000009</v>
      </c>
      <c r="V13" s="81">
        <f t="shared" ref="V13:V28" si="8">K13-Q13</f>
        <v>32559</v>
      </c>
    </row>
    <row r="14" spans="1:22" s="9" customFormat="1" ht="24.75" customHeight="1">
      <c r="A14" s="9">
        <v>8</v>
      </c>
      <c r="B14" s="16">
        <v>8</v>
      </c>
      <c r="C14" s="21">
        <v>0</v>
      </c>
      <c r="D14" s="26" t="s">
        <v>80</v>
      </c>
      <c r="E14" s="30"/>
      <c r="F14" s="34">
        <v>0</v>
      </c>
      <c r="G14" s="38">
        <v>7500</v>
      </c>
      <c r="H14" s="38">
        <v>0</v>
      </c>
      <c r="I14" s="38">
        <f t="shared" si="0"/>
        <v>7500</v>
      </c>
      <c r="J14" s="38">
        <v>3370</v>
      </c>
      <c r="K14" s="38">
        <v>3370</v>
      </c>
      <c r="L14" s="48">
        <f t="shared" si="1"/>
        <v>4130</v>
      </c>
      <c r="M14" s="48">
        <f t="shared" si="2"/>
        <v>0</v>
      </c>
      <c r="N14" s="54">
        <f t="shared" si="3"/>
        <v>44.93</v>
      </c>
      <c r="O14" s="59">
        <f t="shared" si="4"/>
        <v>100</v>
      </c>
      <c r="P14" s="65">
        <v>6100</v>
      </c>
      <c r="Q14" s="38">
        <v>3203</v>
      </c>
      <c r="R14" s="70">
        <f t="shared" si="5"/>
        <v>52.51</v>
      </c>
      <c r="S14" s="77"/>
      <c r="T14" s="79">
        <f t="shared" si="6"/>
        <v>52.5</v>
      </c>
      <c r="U14" s="79">
        <f t="shared" si="7"/>
        <v>-7.57</v>
      </c>
      <c r="V14" s="81">
        <f t="shared" si="8"/>
        <v>167</v>
      </c>
    </row>
    <row r="15" spans="1:22" s="9" customFormat="1" ht="24.75" customHeight="1">
      <c r="A15" s="9">
        <v>9</v>
      </c>
      <c r="B15" s="16">
        <v>9</v>
      </c>
      <c r="C15" s="21">
        <v>0</v>
      </c>
      <c r="D15" s="26" t="s">
        <v>10</v>
      </c>
      <c r="E15" s="30"/>
      <c r="F15" s="34">
        <v>0</v>
      </c>
      <c r="G15" s="38">
        <v>18240</v>
      </c>
      <c r="H15" s="38">
        <v>-864</v>
      </c>
      <c r="I15" s="38">
        <f t="shared" si="0"/>
        <v>17376</v>
      </c>
      <c r="J15" s="38">
        <v>17376</v>
      </c>
      <c r="K15" s="38">
        <v>17376</v>
      </c>
      <c r="L15" s="48">
        <f t="shared" si="1"/>
        <v>0</v>
      </c>
      <c r="M15" s="48">
        <f t="shared" si="2"/>
        <v>0</v>
      </c>
      <c r="N15" s="54">
        <f t="shared" si="3"/>
        <v>100</v>
      </c>
      <c r="O15" s="59">
        <f t="shared" si="4"/>
        <v>100</v>
      </c>
      <c r="P15" s="65">
        <v>87691</v>
      </c>
      <c r="Q15" s="38">
        <v>87691</v>
      </c>
      <c r="R15" s="70">
        <f t="shared" si="5"/>
        <v>100</v>
      </c>
      <c r="S15" s="77"/>
      <c r="T15" s="79">
        <f t="shared" si="6"/>
        <v>100</v>
      </c>
      <c r="U15" s="79">
        <f t="shared" si="7"/>
        <v>0</v>
      </c>
      <c r="V15" s="81">
        <f t="shared" si="8"/>
        <v>-70315</v>
      </c>
    </row>
    <row r="16" spans="1:22" s="9" customFormat="1" ht="24.75" customHeight="1">
      <c r="A16" s="9">
        <v>10</v>
      </c>
      <c r="B16" s="16">
        <v>10</v>
      </c>
      <c r="C16" s="21">
        <v>0</v>
      </c>
      <c r="D16" s="26" t="s">
        <v>86</v>
      </c>
      <c r="E16" s="30"/>
      <c r="F16" s="34">
        <v>0</v>
      </c>
      <c r="G16" s="38">
        <v>3002094</v>
      </c>
      <c r="H16" s="38">
        <v>37363</v>
      </c>
      <c r="I16" s="38">
        <f t="shared" si="0"/>
        <v>3039457</v>
      </c>
      <c r="J16" s="38">
        <v>2040462</v>
      </c>
      <c r="K16" s="38">
        <v>2040462</v>
      </c>
      <c r="L16" s="48">
        <f t="shared" si="1"/>
        <v>998995</v>
      </c>
      <c r="M16" s="48">
        <f t="shared" si="2"/>
        <v>0</v>
      </c>
      <c r="N16" s="54">
        <f t="shared" si="3"/>
        <v>67.13</v>
      </c>
      <c r="O16" s="59">
        <f t="shared" si="4"/>
        <v>100</v>
      </c>
      <c r="P16" s="65">
        <v>2900402</v>
      </c>
      <c r="Q16" s="38">
        <v>1955649</v>
      </c>
      <c r="R16" s="70">
        <f t="shared" si="5"/>
        <v>67.430000000000007</v>
      </c>
      <c r="S16" s="77"/>
      <c r="T16" s="79">
        <f t="shared" si="6"/>
        <v>67.400000000000006</v>
      </c>
      <c r="U16" s="79">
        <f t="shared" si="7"/>
        <v>-0.27000000000001023</v>
      </c>
      <c r="V16" s="81">
        <f t="shared" si="8"/>
        <v>84813</v>
      </c>
    </row>
    <row r="17" spans="1:22" s="9" customFormat="1" ht="24.75" customHeight="1">
      <c r="A17" s="9">
        <v>11</v>
      </c>
      <c r="B17" s="16">
        <v>11</v>
      </c>
      <c r="C17" s="21">
        <v>0</v>
      </c>
      <c r="D17" s="26" t="s">
        <v>55</v>
      </c>
      <c r="E17" s="30"/>
      <c r="F17" s="34">
        <v>0</v>
      </c>
      <c r="G17" s="38">
        <v>1400</v>
      </c>
      <c r="H17" s="38">
        <v>0</v>
      </c>
      <c r="I17" s="38">
        <f t="shared" si="0"/>
        <v>1400</v>
      </c>
      <c r="J17" s="38">
        <v>631</v>
      </c>
      <c r="K17" s="38">
        <v>631</v>
      </c>
      <c r="L17" s="48">
        <f t="shared" si="1"/>
        <v>769</v>
      </c>
      <c r="M17" s="48">
        <f t="shared" si="2"/>
        <v>0</v>
      </c>
      <c r="N17" s="54">
        <f t="shared" si="3"/>
        <v>45.07</v>
      </c>
      <c r="O17" s="59">
        <f t="shared" si="4"/>
        <v>100</v>
      </c>
      <c r="P17" s="65">
        <v>1600</v>
      </c>
      <c r="Q17" s="38">
        <v>640</v>
      </c>
      <c r="R17" s="70">
        <f t="shared" si="5"/>
        <v>40</v>
      </c>
      <c r="S17" s="77"/>
      <c r="T17" s="79">
        <f t="shared" si="6"/>
        <v>40</v>
      </c>
      <c r="U17" s="79">
        <f t="shared" si="7"/>
        <v>5.07</v>
      </c>
      <c r="V17" s="81">
        <f t="shared" si="8"/>
        <v>-9</v>
      </c>
    </row>
    <row r="18" spans="1:22" s="9" customFormat="1" ht="24.75" customHeight="1">
      <c r="A18" s="9">
        <v>12</v>
      </c>
      <c r="B18" s="16">
        <v>12</v>
      </c>
      <c r="C18" s="21">
        <v>0</v>
      </c>
      <c r="D18" s="26" t="s">
        <v>74</v>
      </c>
      <c r="E18" s="30"/>
      <c r="F18" s="34">
        <v>0</v>
      </c>
      <c r="G18" s="38">
        <v>31375</v>
      </c>
      <c r="H18" s="38">
        <v>0</v>
      </c>
      <c r="I18" s="38">
        <f t="shared" si="0"/>
        <v>31375</v>
      </c>
      <c r="J18" s="38">
        <v>17522</v>
      </c>
      <c r="K18" s="38">
        <v>15707</v>
      </c>
      <c r="L18" s="48">
        <f t="shared" si="1"/>
        <v>15668</v>
      </c>
      <c r="M18" s="48">
        <f t="shared" si="2"/>
        <v>1815</v>
      </c>
      <c r="N18" s="54">
        <f t="shared" si="3"/>
        <v>50.06</v>
      </c>
      <c r="O18" s="59">
        <f t="shared" si="4"/>
        <v>89.64</v>
      </c>
      <c r="P18" s="65">
        <v>29453</v>
      </c>
      <c r="Q18" s="38">
        <v>12518</v>
      </c>
      <c r="R18" s="70">
        <f t="shared" si="5"/>
        <v>42.5</v>
      </c>
      <c r="S18" s="77"/>
      <c r="T18" s="79">
        <f t="shared" si="6"/>
        <v>42.5</v>
      </c>
      <c r="U18" s="80">
        <f t="shared" si="7"/>
        <v>7.5600000000000023</v>
      </c>
      <c r="V18" s="81">
        <f t="shared" si="8"/>
        <v>3189</v>
      </c>
    </row>
    <row r="19" spans="1:22" s="9" customFormat="1" ht="24.75" customHeight="1">
      <c r="A19" s="9">
        <v>13</v>
      </c>
      <c r="B19" s="16">
        <v>13</v>
      </c>
      <c r="C19" s="21">
        <v>0</v>
      </c>
      <c r="D19" s="26" t="s">
        <v>88</v>
      </c>
      <c r="E19" s="30"/>
      <c r="F19" s="34">
        <v>0</v>
      </c>
      <c r="G19" s="38">
        <v>184090</v>
      </c>
      <c r="H19" s="38">
        <v>0</v>
      </c>
      <c r="I19" s="38">
        <f t="shared" si="0"/>
        <v>184090</v>
      </c>
      <c r="J19" s="38">
        <v>132753</v>
      </c>
      <c r="K19" s="38">
        <v>92534</v>
      </c>
      <c r="L19" s="48">
        <f t="shared" si="1"/>
        <v>91556</v>
      </c>
      <c r="M19" s="48">
        <f t="shared" si="2"/>
        <v>40219</v>
      </c>
      <c r="N19" s="54">
        <f t="shared" si="3"/>
        <v>50.27</v>
      </c>
      <c r="O19" s="59">
        <f t="shared" si="4"/>
        <v>69.7</v>
      </c>
      <c r="P19" s="65">
        <v>186662</v>
      </c>
      <c r="Q19" s="38">
        <v>92401</v>
      </c>
      <c r="R19" s="70">
        <f t="shared" si="5"/>
        <v>49.5</v>
      </c>
      <c r="S19" s="77"/>
      <c r="T19" s="79">
        <f t="shared" si="6"/>
        <v>49.5</v>
      </c>
      <c r="U19" s="79">
        <f t="shared" si="7"/>
        <v>0.77000000000000313</v>
      </c>
      <c r="V19" s="81">
        <f t="shared" si="8"/>
        <v>133</v>
      </c>
    </row>
    <row r="20" spans="1:22" s="9" customFormat="1" ht="24.75" customHeight="1">
      <c r="A20" s="9">
        <v>14</v>
      </c>
      <c r="B20" s="16">
        <v>14</v>
      </c>
      <c r="C20" s="21">
        <v>0</v>
      </c>
      <c r="D20" s="26" t="s">
        <v>85</v>
      </c>
      <c r="E20" s="30"/>
      <c r="F20" s="34">
        <v>182633</v>
      </c>
      <c r="G20" s="38">
        <v>893289</v>
      </c>
      <c r="H20" s="38">
        <v>103282</v>
      </c>
      <c r="I20" s="38">
        <f t="shared" si="0"/>
        <v>1179204</v>
      </c>
      <c r="J20" s="38">
        <v>392263</v>
      </c>
      <c r="K20" s="38">
        <v>230945</v>
      </c>
      <c r="L20" s="48">
        <f t="shared" si="1"/>
        <v>948259</v>
      </c>
      <c r="M20" s="48">
        <f t="shared" si="2"/>
        <v>161318</v>
      </c>
      <c r="N20" s="54">
        <f t="shared" si="3"/>
        <v>19.579999999999998</v>
      </c>
      <c r="O20" s="59">
        <f t="shared" si="4"/>
        <v>58.88</v>
      </c>
      <c r="P20" s="65">
        <v>1452147</v>
      </c>
      <c r="Q20" s="38">
        <v>231044</v>
      </c>
      <c r="R20" s="70">
        <f t="shared" si="5"/>
        <v>15.91</v>
      </c>
      <c r="S20" s="77"/>
      <c r="T20" s="79">
        <f t="shared" si="6"/>
        <v>15.9</v>
      </c>
      <c r="U20" s="80">
        <f t="shared" si="7"/>
        <v>3.6799999999999979</v>
      </c>
      <c r="V20" s="81">
        <f t="shared" si="8"/>
        <v>-99</v>
      </c>
    </row>
    <row r="21" spans="1:22" s="9" customFormat="1" ht="24.75" customHeight="1">
      <c r="A21" s="9">
        <v>15</v>
      </c>
      <c r="B21" s="16">
        <v>15</v>
      </c>
      <c r="C21" s="21">
        <v>0</v>
      </c>
      <c r="D21" s="26" t="s">
        <v>89</v>
      </c>
      <c r="E21" s="30"/>
      <c r="F21" s="34">
        <v>675</v>
      </c>
      <c r="G21" s="38">
        <v>615448</v>
      </c>
      <c r="H21" s="38">
        <v>965</v>
      </c>
      <c r="I21" s="38">
        <f t="shared" si="0"/>
        <v>617088</v>
      </c>
      <c r="J21" s="38">
        <v>129022</v>
      </c>
      <c r="K21" s="38">
        <v>103264</v>
      </c>
      <c r="L21" s="48">
        <f t="shared" si="1"/>
        <v>513824</v>
      </c>
      <c r="M21" s="48">
        <f t="shared" si="2"/>
        <v>25758</v>
      </c>
      <c r="N21" s="54">
        <f t="shared" si="3"/>
        <v>16.73</v>
      </c>
      <c r="O21" s="59">
        <f t="shared" si="4"/>
        <v>80.040000000000006</v>
      </c>
      <c r="P21" s="65">
        <v>549025</v>
      </c>
      <c r="Q21" s="38">
        <v>88200</v>
      </c>
      <c r="R21" s="70">
        <f t="shared" si="5"/>
        <v>16.059999999999999</v>
      </c>
      <c r="S21" s="77"/>
      <c r="T21" s="79">
        <f t="shared" si="6"/>
        <v>16.100000000000001</v>
      </c>
      <c r="U21" s="79">
        <f t="shared" si="7"/>
        <v>0.62999999999999901</v>
      </c>
      <c r="V21" s="81">
        <f t="shared" si="8"/>
        <v>15064</v>
      </c>
    </row>
    <row r="22" spans="1:22" s="9" customFormat="1" ht="24.75" customHeight="1">
      <c r="A22" s="9">
        <v>16</v>
      </c>
      <c r="B22" s="16">
        <v>16</v>
      </c>
      <c r="C22" s="21">
        <v>0</v>
      </c>
      <c r="D22" s="26" t="s">
        <v>76</v>
      </c>
      <c r="E22" s="30"/>
      <c r="F22" s="34">
        <v>0</v>
      </c>
      <c r="G22" s="38">
        <v>22614</v>
      </c>
      <c r="H22" s="38">
        <v>0</v>
      </c>
      <c r="I22" s="38">
        <f t="shared" si="0"/>
        <v>22614</v>
      </c>
      <c r="J22" s="38">
        <v>18814</v>
      </c>
      <c r="K22" s="38">
        <v>14805</v>
      </c>
      <c r="L22" s="48">
        <f t="shared" si="1"/>
        <v>7809</v>
      </c>
      <c r="M22" s="48">
        <f t="shared" si="2"/>
        <v>4009</v>
      </c>
      <c r="N22" s="54">
        <f t="shared" si="3"/>
        <v>65.47</v>
      </c>
      <c r="O22" s="59">
        <f t="shared" si="4"/>
        <v>78.69</v>
      </c>
      <c r="P22" s="65">
        <v>22894</v>
      </c>
      <c r="Q22" s="38">
        <v>11762</v>
      </c>
      <c r="R22" s="70">
        <f t="shared" si="5"/>
        <v>51.38</v>
      </c>
      <c r="S22" s="77"/>
      <c r="T22" s="79">
        <f t="shared" si="6"/>
        <v>51.4</v>
      </c>
      <c r="U22" s="80">
        <f t="shared" si="7"/>
        <v>14.07</v>
      </c>
      <c r="V22" s="81">
        <f t="shared" si="8"/>
        <v>3043</v>
      </c>
    </row>
    <row r="23" spans="1:22" s="9" customFormat="1" ht="24.75" customHeight="1">
      <c r="A23" s="9">
        <v>17</v>
      </c>
      <c r="B23" s="16">
        <v>17</v>
      </c>
      <c r="C23" s="21">
        <v>0</v>
      </c>
      <c r="D23" s="26" t="s">
        <v>65</v>
      </c>
      <c r="E23" s="30"/>
      <c r="F23" s="34">
        <v>0</v>
      </c>
      <c r="G23" s="38">
        <v>32001</v>
      </c>
      <c r="H23" s="38">
        <v>0</v>
      </c>
      <c r="I23" s="38">
        <f t="shared" si="0"/>
        <v>32001</v>
      </c>
      <c r="J23" s="38">
        <v>9147</v>
      </c>
      <c r="K23" s="38">
        <v>9147</v>
      </c>
      <c r="L23" s="48">
        <f t="shared" si="1"/>
        <v>22854</v>
      </c>
      <c r="M23" s="48">
        <f t="shared" si="2"/>
        <v>0</v>
      </c>
      <c r="N23" s="54">
        <f t="shared" si="3"/>
        <v>28.58</v>
      </c>
      <c r="O23" s="59">
        <f t="shared" si="4"/>
        <v>100</v>
      </c>
      <c r="P23" s="65">
        <v>69848</v>
      </c>
      <c r="Q23" s="38">
        <v>41773</v>
      </c>
      <c r="R23" s="70">
        <f t="shared" si="5"/>
        <v>59.81</v>
      </c>
      <c r="S23" s="77"/>
      <c r="T23" s="79">
        <f t="shared" si="6"/>
        <v>59.8</v>
      </c>
      <c r="U23" s="80">
        <f t="shared" si="7"/>
        <v>-31.22</v>
      </c>
      <c r="V23" s="81">
        <f t="shared" si="8"/>
        <v>-32626</v>
      </c>
    </row>
    <row r="24" spans="1:22" s="9" customFormat="1" ht="24.75" customHeight="1">
      <c r="A24" s="9">
        <v>18</v>
      </c>
      <c r="B24" s="16">
        <v>18</v>
      </c>
      <c r="C24" s="21">
        <v>0</v>
      </c>
      <c r="D24" s="26" t="s">
        <v>12</v>
      </c>
      <c r="E24" s="30"/>
      <c r="F24" s="34">
        <v>0</v>
      </c>
      <c r="G24" s="38">
        <v>535726</v>
      </c>
      <c r="H24" s="38">
        <v>60221</v>
      </c>
      <c r="I24" s="38">
        <f t="shared" si="0"/>
        <v>595947</v>
      </c>
      <c r="J24" s="38">
        <v>0</v>
      </c>
      <c r="K24" s="38">
        <v>0</v>
      </c>
      <c r="L24" s="48">
        <f t="shared" si="1"/>
        <v>595947</v>
      </c>
      <c r="M24" s="48">
        <f t="shared" si="2"/>
        <v>0</v>
      </c>
      <c r="N24" s="54">
        <f t="shared" si="3"/>
        <v>0</v>
      </c>
      <c r="O24" s="59">
        <f t="shared" si="4"/>
        <v>0</v>
      </c>
      <c r="P24" s="65">
        <v>1015368</v>
      </c>
      <c r="Q24" s="38">
        <v>0</v>
      </c>
      <c r="R24" s="70">
        <f t="shared" si="5"/>
        <v>0</v>
      </c>
      <c r="S24" s="77"/>
      <c r="T24" s="79">
        <f t="shared" si="6"/>
        <v>0</v>
      </c>
      <c r="U24" s="79">
        <f t="shared" si="7"/>
        <v>0</v>
      </c>
      <c r="V24" s="81">
        <f t="shared" si="8"/>
        <v>0</v>
      </c>
    </row>
    <row r="25" spans="1:22" s="9" customFormat="1" ht="24.75" customHeight="1">
      <c r="A25" s="9">
        <v>19</v>
      </c>
      <c r="B25" s="16">
        <v>19</v>
      </c>
      <c r="C25" s="21">
        <v>0</v>
      </c>
      <c r="D25" s="26" t="s">
        <v>60</v>
      </c>
      <c r="E25" s="30"/>
      <c r="F25" s="34">
        <v>63227</v>
      </c>
      <c r="G25" s="38">
        <v>60000</v>
      </c>
      <c r="H25" s="38">
        <v>481111</v>
      </c>
      <c r="I25" s="38">
        <f t="shared" si="0"/>
        <v>604338</v>
      </c>
      <c r="J25" s="38">
        <v>604338</v>
      </c>
      <c r="K25" s="38">
        <v>604338</v>
      </c>
      <c r="L25" s="48">
        <f t="shared" si="1"/>
        <v>0</v>
      </c>
      <c r="M25" s="48">
        <f t="shared" si="2"/>
        <v>0</v>
      </c>
      <c r="N25" s="54">
        <f t="shared" si="3"/>
        <v>100</v>
      </c>
      <c r="O25" s="59">
        <f t="shared" si="4"/>
        <v>100</v>
      </c>
      <c r="P25" s="65">
        <v>276205</v>
      </c>
      <c r="Q25" s="38">
        <v>276205</v>
      </c>
      <c r="R25" s="70">
        <f t="shared" si="5"/>
        <v>100</v>
      </c>
      <c r="S25" s="77"/>
      <c r="T25" s="79">
        <f t="shared" si="6"/>
        <v>100</v>
      </c>
      <c r="U25" s="79">
        <f t="shared" si="7"/>
        <v>0</v>
      </c>
      <c r="V25" s="81">
        <f t="shared" si="8"/>
        <v>328133</v>
      </c>
    </row>
    <row r="26" spans="1:22" s="9" customFormat="1" ht="24.75" customHeight="1">
      <c r="A26" s="9">
        <v>20</v>
      </c>
      <c r="B26" s="16">
        <v>20</v>
      </c>
      <c r="C26" s="21">
        <v>0</v>
      </c>
      <c r="D26" s="26" t="s">
        <v>91</v>
      </c>
      <c r="E26" s="30"/>
      <c r="F26" s="34">
        <v>0</v>
      </c>
      <c r="G26" s="38">
        <v>377195</v>
      </c>
      <c r="H26" s="38">
        <v>-25391</v>
      </c>
      <c r="I26" s="38">
        <f t="shared" si="0"/>
        <v>351804</v>
      </c>
      <c r="J26" s="38">
        <f>51828+48963</f>
        <v>100791</v>
      </c>
      <c r="K26" s="38">
        <v>95863</v>
      </c>
      <c r="L26" s="48">
        <f t="shared" si="1"/>
        <v>255941</v>
      </c>
      <c r="M26" s="48">
        <f t="shared" si="2"/>
        <v>4928</v>
      </c>
      <c r="N26" s="54">
        <f t="shared" si="3"/>
        <v>27.25</v>
      </c>
      <c r="O26" s="59">
        <f t="shared" si="4"/>
        <v>95.11</v>
      </c>
      <c r="P26" s="65">
        <v>342861</v>
      </c>
      <c r="Q26" s="38">
        <v>101380</v>
      </c>
      <c r="R26" s="70">
        <f t="shared" si="5"/>
        <v>29.57</v>
      </c>
      <c r="S26" s="77"/>
      <c r="T26" s="79">
        <f t="shared" si="6"/>
        <v>29.6</v>
      </c>
      <c r="U26" s="80">
        <f t="shared" si="7"/>
        <v>-2.3500000000000014</v>
      </c>
      <c r="V26" s="81">
        <f t="shared" si="8"/>
        <v>-5517</v>
      </c>
    </row>
    <row r="27" spans="1:22" s="9" customFormat="1" ht="24.75" customHeight="1">
      <c r="A27" s="9">
        <v>21</v>
      </c>
      <c r="B27" s="16">
        <v>21</v>
      </c>
      <c r="C27" s="22">
        <v>0</v>
      </c>
      <c r="D27" s="26" t="s">
        <v>58</v>
      </c>
      <c r="E27" s="30"/>
      <c r="F27" s="34">
        <v>230000</v>
      </c>
      <c r="G27" s="39">
        <v>341800</v>
      </c>
      <c r="H27" s="38">
        <v>8000</v>
      </c>
      <c r="I27" s="38">
        <f t="shared" si="0"/>
        <v>579800</v>
      </c>
      <c r="J27" s="39">
        <v>0</v>
      </c>
      <c r="K27" s="39">
        <v>0</v>
      </c>
      <c r="L27" s="49">
        <f t="shared" si="1"/>
        <v>579800</v>
      </c>
      <c r="M27" s="48">
        <f t="shared" si="2"/>
        <v>0</v>
      </c>
      <c r="N27" s="54">
        <f t="shared" si="3"/>
        <v>0</v>
      </c>
      <c r="O27" s="59">
        <f t="shared" si="4"/>
        <v>0</v>
      </c>
      <c r="P27" s="66">
        <v>1782715</v>
      </c>
      <c r="Q27" s="39">
        <v>0</v>
      </c>
      <c r="R27" s="70">
        <f t="shared" si="5"/>
        <v>0</v>
      </c>
      <c r="S27" s="77"/>
      <c r="T27" s="79">
        <f t="shared" si="6"/>
        <v>0</v>
      </c>
      <c r="U27" s="79">
        <f t="shared" si="7"/>
        <v>0</v>
      </c>
      <c r="V27" s="81">
        <f t="shared" si="8"/>
        <v>0</v>
      </c>
    </row>
    <row r="28" spans="1:22" s="9" customFormat="1" ht="28.5" customHeight="1">
      <c r="A28" s="9">
        <v>22</v>
      </c>
      <c r="B28" s="17" t="s">
        <v>93</v>
      </c>
      <c r="C28" s="23"/>
      <c r="D28" s="23"/>
      <c r="E28" s="23"/>
      <c r="F28" s="35">
        <f t="shared" ref="F28:M28" si="9">SUM(F7:F27)</f>
        <v>476535</v>
      </c>
      <c r="G28" s="35">
        <f t="shared" si="9"/>
        <v>8601515</v>
      </c>
      <c r="H28" s="35">
        <f t="shared" si="9"/>
        <v>664687</v>
      </c>
      <c r="I28" s="35">
        <f t="shared" si="9"/>
        <v>9742737</v>
      </c>
      <c r="J28" s="35">
        <f t="shared" si="9"/>
        <v>5674109</v>
      </c>
      <c r="K28" s="35">
        <f t="shared" si="9"/>
        <v>4719903</v>
      </c>
      <c r="L28" s="35">
        <f t="shared" si="9"/>
        <v>5022834</v>
      </c>
      <c r="M28" s="35">
        <f t="shared" si="9"/>
        <v>954206</v>
      </c>
      <c r="N28" s="55">
        <f t="shared" si="3"/>
        <v>48.45</v>
      </c>
      <c r="O28" s="60">
        <f t="shared" si="4"/>
        <v>83.18</v>
      </c>
      <c r="P28" s="35">
        <f>SUM(P7:P27)</f>
        <v>11081499</v>
      </c>
      <c r="Q28" s="35">
        <f>SUM(Q7:Q27)</f>
        <v>4304827</v>
      </c>
      <c r="R28" s="71">
        <f t="shared" si="5"/>
        <v>38.85</v>
      </c>
      <c r="S28" s="78"/>
      <c r="T28" s="79">
        <f t="shared" si="6"/>
        <v>38.799999999999997</v>
      </c>
      <c r="U28" s="79">
        <f t="shared" si="7"/>
        <v>9.6500000000000057</v>
      </c>
      <c r="V28" s="81">
        <f t="shared" si="8"/>
        <v>415076</v>
      </c>
    </row>
    <row r="29" spans="1:22" s="7" customFormat="1">
      <c r="A29" s="7"/>
      <c r="B29" s="7"/>
      <c r="C29" s="7"/>
      <c r="D29" s="7"/>
      <c r="E29" s="7"/>
      <c r="F29" s="7"/>
      <c r="G29" s="7"/>
      <c r="H29" s="41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8"/>
      <c r="U29" s="8"/>
      <c r="V29" s="8"/>
    </row>
    <row r="30" spans="1:22" s="7" customFormat="1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8"/>
      <c r="T30" s="8"/>
      <c r="U30" s="8"/>
      <c r="V30" s="7"/>
    </row>
    <row r="31" spans="1:22">
      <c r="L31" s="50" t="s">
        <v>298</v>
      </c>
    </row>
  </sheetData>
  <mergeCells count="32">
    <mergeCell ref="B1:E1"/>
    <mergeCell ref="B4:E4"/>
    <mergeCell ref="F4:I4"/>
    <mergeCell ref="N4:O4"/>
    <mergeCell ref="P4:R4"/>
    <mergeCell ref="D7:E7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B28:E28"/>
    <mergeCell ref="S4:S6"/>
    <mergeCell ref="B5:B6"/>
    <mergeCell ref="C5:C6"/>
    <mergeCell ref="D5:E6"/>
    <mergeCell ref="S7:S28"/>
  </mergeCells>
  <phoneticPr fontId="20"/>
  <pageMargins left="0.59055118110236227" right="0.47244094488188976" top="0.55118110236220474" bottom="0.39370078740157477" header="0.51181102362204722" footer="0.35433070866141736"/>
  <pageSetup paperSize="9" scale="81" fitToWidth="1" fitToHeight="1" orientation="landscape" usePrinterDefaults="1" cellComments="asDisplayed" r:id="rId1"/>
  <headerFooter alignWithMargins="0">
    <oddHeader>&amp;C１</oddHead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indexed="25"/>
  </sheetPr>
  <dimension ref="A1:S68"/>
  <sheetViews>
    <sheetView view="pageBreakPreview" zoomScale="85" zoomScaleNormal="115" zoomScaleSheetLayoutView="85" workbookViewId="0">
      <selection activeCell="E3" sqref="E3:I5"/>
    </sheetView>
  </sheetViews>
  <sheetFormatPr defaultRowHeight="13"/>
  <cols>
    <col min="1" max="1" width="3.36328125" style="7" bestFit="1" customWidth="1"/>
    <col min="2" max="2" width="5.6328125" style="7" customWidth="1"/>
    <col min="3" max="3" width="3.125" style="7" customWidth="1"/>
    <col min="4" max="4" width="9.90625" style="7" customWidth="1"/>
    <col min="5" max="13" width="8.5" style="7" customWidth="1"/>
    <col min="14" max="15" width="6.75" style="7" customWidth="1"/>
    <col min="16" max="17" width="8.5" style="7" customWidth="1"/>
    <col min="18" max="18" width="8.08984375" style="7" customWidth="1"/>
    <col min="19" max="19" width="41.375" style="7" customWidth="1"/>
    <col min="20" max="255" width="9" style="7" bestFit="1" customWidth="1"/>
    <col min="256" max="16384" width="8.7265625" style="7" bestFit="1" customWidth="1"/>
  </cols>
  <sheetData>
    <row r="1" spans="1:19" ht="20.25" customHeight="1">
      <c r="B1" s="11" t="s">
        <v>57</v>
      </c>
      <c r="N1" s="27"/>
    </row>
    <row r="2" spans="1:19">
      <c r="D2" s="27" t="s">
        <v>21</v>
      </c>
      <c r="E2" s="2">
        <v>1</v>
      </c>
      <c r="F2" s="2">
        <v>2</v>
      </c>
      <c r="G2" s="2">
        <v>3</v>
      </c>
      <c r="H2" s="2">
        <v>4</v>
      </c>
      <c r="I2" s="2">
        <v>5</v>
      </c>
      <c r="J2" s="2">
        <v>6</v>
      </c>
      <c r="K2" s="2">
        <v>7</v>
      </c>
      <c r="L2" s="2">
        <v>8</v>
      </c>
      <c r="M2" s="2">
        <v>9</v>
      </c>
      <c r="N2" s="2">
        <v>10</v>
      </c>
      <c r="O2" s="2">
        <v>11</v>
      </c>
      <c r="P2" s="2">
        <v>12</v>
      </c>
      <c r="Q2" s="2">
        <v>13</v>
      </c>
      <c r="R2" s="2">
        <v>14</v>
      </c>
      <c r="S2" s="72" t="s">
        <v>96</v>
      </c>
    </row>
    <row r="3" spans="1:19" s="7" customFormat="1" ht="19.5" customHeight="1">
      <c r="A3" s="7"/>
      <c r="B3" s="61" t="s">
        <v>22</v>
      </c>
      <c r="C3" s="51"/>
      <c r="D3" s="56"/>
      <c r="E3" s="99" t="s">
        <v>28</v>
      </c>
      <c r="F3" s="99"/>
      <c r="G3" s="99"/>
      <c r="H3" s="99"/>
      <c r="I3" s="109"/>
      <c r="J3" s="43" t="s">
        <v>16</v>
      </c>
      <c r="K3" s="43" t="s">
        <v>97</v>
      </c>
      <c r="L3" s="43" t="s">
        <v>98</v>
      </c>
      <c r="M3" s="43" t="s">
        <v>99</v>
      </c>
      <c r="N3" s="51" t="s">
        <v>100</v>
      </c>
      <c r="O3" s="118"/>
      <c r="P3" s="61" t="s">
        <v>269</v>
      </c>
      <c r="Q3" s="51"/>
      <c r="R3" s="56"/>
      <c r="S3" s="73" t="s">
        <v>101</v>
      </c>
    </row>
    <row r="4" spans="1:19" s="7" customFormat="1" ht="15.75" customHeight="1">
      <c r="A4" s="7"/>
      <c r="B4" s="83" t="s">
        <v>17</v>
      </c>
      <c r="C4" s="88" t="s">
        <v>41</v>
      </c>
      <c r="D4" s="93"/>
      <c r="E4" s="100" t="s">
        <v>43</v>
      </c>
      <c r="F4" s="32"/>
      <c r="G4" s="40"/>
      <c r="H4" s="40"/>
      <c r="I4" s="32" t="s">
        <v>102</v>
      </c>
      <c r="J4" s="110"/>
      <c r="K4" s="110"/>
      <c r="L4" s="44"/>
      <c r="M4" s="44"/>
      <c r="N4" s="32" t="s">
        <v>322</v>
      </c>
      <c r="O4" s="119" t="s">
        <v>126</v>
      </c>
      <c r="P4" s="62" t="s">
        <v>0</v>
      </c>
      <c r="Q4" s="67" t="s">
        <v>40</v>
      </c>
      <c r="R4" s="126" t="s">
        <v>323</v>
      </c>
      <c r="S4" s="74"/>
    </row>
    <row r="5" spans="1:19" s="7" customFormat="1" ht="15.75" customHeight="1">
      <c r="A5" s="2" t="s">
        <v>48</v>
      </c>
      <c r="B5" s="84"/>
      <c r="C5" s="89"/>
      <c r="D5" s="94"/>
      <c r="E5" s="101" t="s">
        <v>105</v>
      </c>
      <c r="F5" s="33" t="s">
        <v>50</v>
      </c>
      <c r="G5" s="33" t="s">
        <v>51</v>
      </c>
      <c r="H5" s="33" t="s">
        <v>106</v>
      </c>
      <c r="I5" s="33" t="s">
        <v>52</v>
      </c>
      <c r="J5" s="53" t="s">
        <v>47</v>
      </c>
      <c r="K5" s="53" t="s">
        <v>61</v>
      </c>
      <c r="L5" s="33" t="s">
        <v>107</v>
      </c>
      <c r="M5" s="33" t="s">
        <v>108</v>
      </c>
      <c r="N5" s="44" t="s">
        <v>109</v>
      </c>
      <c r="O5" s="120" t="s">
        <v>9</v>
      </c>
      <c r="P5" s="63" t="s">
        <v>70</v>
      </c>
      <c r="Q5" s="68" t="s">
        <v>13</v>
      </c>
      <c r="R5" s="69" t="s">
        <v>73</v>
      </c>
      <c r="S5" s="75"/>
    </row>
    <row r="6" spans="1:19" s="9" customFormat="1" ht="27" customHeight="1">
      <c r="A6" s="82">
        <v>1</v>
      </c>
      <c r="B6" s="85">
        <v>1</v>
      </c>
      <c r="C6" s="90" t="s">
        <v>110</v>
      </c>
      <c r="D6" s="95"/>
      <c r="E6" s="102">
        <v>0</v>
      </c>
      <c r="F6" s="106">
        <v>102006</v>
      </c>
      <c r="G6" s="106">
        <v>-1206</v>
      </c>
      <c r="H6" s="106">
        <v>0</v>
      </c>
      <c r="I6" s="106">
        <f t="shared" ref="I6:I19" si="0">SUM(E6:H6)</f>
        <v>100800</v>
      </c>
      <c r="J6" s="106">
        <v>54514</v>
      </c>
      <c r="K6" s="106">
        <v>53379</v>
      </c>
      <c r="L6" s="111">
        <f t="shared" ref="L6:L19" si="1">I6-J6</f>
        <v>46286</v>
      </c>
      <c r="M6" s="111">
        <f t="shared" ref="M6:M19" si="2">I6-K6</f>
        <v>47421</v>
      </c>
      <c r="N6" s="114">
        <f t="shared" ref="N6:N20" si="3">IF(I6=0,0%,ROUND(J6/I6*100,2))</f>
        <v>54.08</v>
      </c>
      <c r="O6" s="121">
        <f t="shared" ref="O6:O20" si="4">IF(I6=0,0%,ROUND(K6/I6*100,2))</f>
        <v>52.96</v>
      </c>
      <c r="P6" s="124">
        <v>101711</v>
      </c>
      <c r="Q6" s="38">
        <v>51918</v>
      </c>
      <c r="R6" s="127">
        <f t="shared" ref="R6:R20" si="5">IF(Q6=0,0%,ROUND(Q6/P6*100,2))</f>
        <v>51.04</v>
      </c>
      <c r="S6" s="76" t="s">
        <v>211</v>
      </c>
    </row>
    <row r="7" spans="1:19" s="9" customFormat="1" ht="27" customHeight="1">
      <c r="A7" s="82">
        <v>2</v>
      </c>
      <c r="B7" s="86">
        <v>2</v>
      </c>
      <c r="C7" s="91" t="s">
        <v>111</v>
      </c>
      <c r="D7" s="96"/>
      <c r="E7" s="103">
        <v>377231</v>
      </c>
      <c r="F7" s="107">
        <v>1139665</v>
      </c>
      <c r="G7" s="107">
        <v>429748</v>
      </c>
      <c r="H7" s="107">
        <v>53</v>
      </c>
      <c r="I7" s="107">
        <f t="shared" si="0"/>
        <v>1946697</v>
      </c>
      <c r="J7" s="107">
        <v>1397400</v>
      </c>
      <c r="K7" s="107">
        <v>1158347</v>
      </c>
      <c r="L7" s="112">
        <f t="shared" si="1"/>
        <v>549297</v>
      </c>
      <c r="M7" s="112">
        <f t="shared" si="2"/>
        <v>788350</v>
      </c>
      <c r="N7" s="115">
        <f t="shared" si="3"/>
        <v>71.78</v>
      </c>
      <c r="O7" s="122">
        <f t="shared" si="4"/>
        <v>59.5</v>
      </c>
      <c r="P7" s="65">
        <v>2576544</v>
      </c>
      <c r="Q7" s="38">
        <v>447558</v>
      </c>
      <c r="R7" s="127">
        <f t="shared" si="5"/>
        <v>17.37</v>
      </c>
      <c r="S7" s="130"/>
    </row>
    <row r="8" spans="1:19" s="9" customFormat="1" ht="27" customHeight="1">
      <c r="A8" s="82">
        <v>3</v>
      </c>
      <c r="B8" s="86">
        <v>3</v>
      </c>
      <c r="C8" s="91" t="s">
        <v>113</v>
      </c>
      <c r="D8" s="96"/>
      <c r="E8" s="103">
        <v>30204</v>
      </c>
      <c r="F8" s="107">
        <v>2687589</v>
      </c>
      <c r="G8" s="107">
        <v>128065</v>
      </c>
      <c r="H8" s="107">
        <v>0</v>
      </c>
      <c r="I8" s="107">
        <f t="shared" si="0"/>
        <v>2845858</v>
      </c>
      <c r="J8" s="107">
        <v>1351275</v>
      </c>
      <c r="K8" s="107">
        <v>1100586</v>
      </c>
      <c r="L8" s="112">
        <f t="shared" si="1"/>
        <v>1494583</v>
      </c>
      <c r="M8" s="112">
        <f t="shared" si="2"/>
        <v>1745272</v>
      </c>
      <c r="N8" s="115">
        <f t="shared" si="3"/>
        <v>47.48</v>
      </c>
      <c r="O8" s="122">
        <f t="shared" si="4"/>
        <v>38.67</v>
      </c>
      <c r="P8" s="65">
        <v>3269009</v>
      </c>
      <c r="Q8" s="38">
        <v>950901</v>
      </c>
      <c r="R8" s="127">
        <f t="shared" si="5"/>
        <v>29.09</v>
      </c>
      <c r="S8" s="130"/>
    </row>
    <row r="9" spans="1:19" s="9" customFormat="1" ht="27" customHeight="1">
      <c r="A9" s="82">
        <v>4</v>
      </c>
      <c r="B9" s="86">
        <v>4</v>
      </c>
      <c r="C9" s="91" t="s">
        <v>114</v>
      </c>
      <c r="D9" s="96"/>
      <c r="E9" s="103">
        <v>2640</v>
      </c>
      <c r="F9" s="107">
        <v>1124304</v>
      </c>
      <c r="G9" s="107">
        <v>11546</v>
      </c>
      <c r="H9" s="107">
        <v>1125</v>
      </c>
      <c r="I9" s="107">
        <f t="shared" si="0"/>
        <v>1139615</v>
      </c>
      <c r="J9" s="107">
        <v>750127</v>
      </c>
      <c r="K9" s="107">
        <v>436153</v>
      </c>
      <c r="L9" s="112">
        <f t="shared" si="1"/>
        <v>389488</v>
      </c>
      <c r="M9" s="112">
        <f t="shared" si="2"/>
        <v>703462</v>
      </c>
      <c r="N9" s="115">
        <f t="shared" si="3"/>
        <v>65.819999999999993</v>
      </c>
      <c r="O9" s="122">
        <f t="shared" si="4"/>
        <v>38.270000000000003</v>
      </c>
      <c r="P9" s="65">
        <v>1377553</v>
      </c>
      <c r="Q9" s="38">
        <v>408106</v>
      </c>
      <c r="R9" s="127">
        <f t="shared" si="5"/>
        <v>29.63</v>
      </c>
      <c r="S9" s="130"/>
    </row>
    <row r="10" spans="1:19" s="9" customFormat="1" ht="27" customHeight="1">
      <c r="A10" s="82">
        <v>5</v>
      </c>
      <c r="B10" s="86">
        <v>5</v>
      </c>
      <c r="C10" s="91" t="s">
        <v>115</v>
      </c>
      <c r="D10" s="96"/>
      <c r="E10" s="103">
        <v>0</v>
      </c>
      <c r="F10" s="107">
        <v>305</v>
      </c>
      <c r="G10" s="107">
        <v>0</v>
      </c>
      <c r="H10" s="107">
        <v>0</v>
      </c>
      <c r="I10" s="107">
        <f t="shared" si="0"/>
        <v>305</v>
      </c>
      <c r="J10" s="107">
        <v>274</v>
      </c>
      <c r="K10" s="107">
        <v>274</v>
      </c>
      <c r="L10" s="112">
        <f t="shared" si="1"/>
        <v>31</v>
      </c>
      <c r="M10" s="112">
        <f t="shared" si="2"/>
        <v>31</v>
      </c>
      <c r="N10" s="115">
        <f t="shared" si="3"/>
        <v>89.84</v>
      </c>
      <c r="O10" s="122">
        <f t="shared" si="4"/>
        <v>89.84</v>
      </c>
      <c r="P10" s="65">
        <v>305</v>
      </c>
      <c r="Q10" s="38">
        <v>269</v>
      </c>
      <c r="R10" s="127">
        <f t="shared" si="5"/>
        <v>88.2</v>
      </c>
      <c r="S10" s="130"/>
    </row>
    <row r="11" spans="1:19" s="9" customFormat="1" ht="27" customHeight="1">
      <c r="A11" s="82">
        <v>6</v>
      </c>
      <c r="B11" s="86">
        <v>6</v>
      </c>
      <c r="C11" s="91" t="s">
        <v>116</v>
      </c>
      <c r="D11" s="96"/>
      <c r="E11" s="103">
        <v>14411</v>
      </c>
      <c r="F11" s="107">
        <v>315078</v>
      </c>
      <c r="G11" s="107">
        <v>-3628</v>
      </c>
      <c r="H11" s="107">
        <v>0</v>
      </c>
      <c r="I11" s="107">
        <f t="shared" si="0"/>
        <v>325861</v>
      </c>
      <c r="J11" s="107">
        <v>180905</v>
      </c>
      <c r="K11" s="107">
        <v>113562</v>
      </c>
      <c r="L11" s="112">
        <f t="shared" si="1"/>
        <v>144956</v>
      </c>
      <c r="M11" s="112">
        <f t="shared" si="2"/>
        <v>212299</v>
      </c>
      <c r="N11" s="115">
        <f t="shared" si="3"/>
        <v>55.52</v>
      </c>
      <c r="O11" s="122">
        <f t="shared" si="4"/>
        <v>34.85</v>
      </c>
      <c r="P11" s="65">
        <v>386869</v>
      </c>
      <c r="Q11" s="38">
        <v>99475</v>
      </c>
      <c r="R11" s="127">
        <f t="shared" si="5"/>
        <v>25.71</v>
      </c>
      <c r="S11" s="130"/>
    </row>
    <row r="12" spans="1:19" s="9" customFormat="1" ht="27" customHeight="1">
      <c r="A12" s="82">
        <v>7</v>
      </c>
      <c r="B12" s="86">
        <v>7</v>
      </c>
      <c r="C12" s="91" t="s">
        <v>118</v>
      </c>
      <c r="D12" s="96"/>
      <c r="E12" s="103">
        <v>12080</v>
      </c>
      <c r="F12" s="107">
        <v>268718</v>
      </c>
      <c r="G12" s="107">
        <v>2673</v>
      </c>
      <c r="H12" s="107">
        <v>0</v>
      </c>
      <c r="I12" s="107">
        <f t="shared" si="0"/>
        <v>283471</v>
      </c>
      <c r="J12" s="107">
        <v>202640</v>
      </c>
      <c r="K12" s="107">
        <v>152158</v>
      </c>
      <c r="L12" s="112">
        <f t="shared" si="1"/>
        <v>80831</v>
      </c>
      <c r="M12" s="112">
        <f t="shared" si="2"/>
        <v>131313</v>
      </c>
      <c r="N12" s="115">
        <f t="shared" si="3"/>
        <v>71.489999999999995</v>
      </c>
      <c r="O12" s="122">
        <f t="shared" si="4"/>
        <v>53.68</v>
      </c>
      <c r="P12" s="65">
        <v>268516</v>
      </c>
      <c r="Q12" s="38">
        <v>127028</v>
      </c>
      <c r="R12" s="127">
        <f t="shared" si="5"/>
        <v>47.31</v>
      </c>
      <c r="S12" s="130"/>
    </row>
    <row r="13" spans="1:19" s="9" customFormat="1" ht="27" customHeight="1">
      <c r="A13" s="82">
        <v>8</v>
      </c>
      <c r="B13" s="86">
        <v>8</v>
      </c>
      <c r="C13" s="91" t="s">
        <v>119</v>
      </c>
      <c r="D13" s="96"/>
      <c r="E13" s="103">
        <v>39969</v>
      </c>
      <c r="F13" s="107">
        <v>699659</v>
      </c>
      <c r="G13" s="107">
        <v>-1220</v>
      </c>
      <c r="H13" s="107">
        <v>645</v>
      </c>
      <c r="I13" s="107">
        <f t="shared" si="0"/>
        <v>739053</v>
      </c>
      <c r="J13" s="107">
        <v>395760</v>
      </c>
      <c r="K13" s="107">
        <v>152980</v>
      </c>
      <c r="L13" s="112">
        <f t="shared" si="1"/>
        <v>343293</v>
      </c>
      <c r="M13" s="112">
        <f t="shared" si="2"/>
        <v>586073</v>
      </c>
      <c r="N13" s="115">
        <f t="shared" si="3"/>
        <v>53.55</v>
      </c>
      <c r="O13" s="122">
        <f t="shared" si="4"/>
        <v>20.7</v>
      </c>
      <c r="P13" s="65">
        <v>747974</v>
      </c>
      <c r="Q13" s="38">
        <v>132215</v>
      </c>
      <c r="R13" s="127">
        <f t="shared" si="5"/>
        <v>17.68</v>
      </c>
      <c r="S13" s="130"/>
    </row>
    <row r="14" spans="1:19" s="9" customFormat="1" ht="27" customHeight="1">
      <c r="A14" s="82">
        <v>9</v>
      </c>
      <c r="B14" s="86">
        <v>9</v>
      </c>
      <c r="C14" s="91" t="s">
        <v>120</v>
      </c>
      <c r="D14" s="96"/>
      <c r="E14" s="103">
        <v>0</v>
      </c>
      <c r="F14" s="107">
        <v>368215</v>
      </c>
      <c r="G14" s="107">
        <v>9942</v>
      </c>
      <c r="H14" s="107">
        <v>0</v>
      </c>
      <c r="I14" s="107">
        <f t="shared" si="0"/>
        <v>378157</v>
      </c>
      <c r="J14" s="107">
        <v>244152</v>
      </c>
      <c r="K14" s="107">
        <v>195566</v>
      </c>
      <c r="L14" s="112">
        <f t="shared" si="1"/>
        <v>134005</v>
      </c>
      <c r="M14" s="112">
        <f t="shared" si="2"/>
        <v>182591</v>
      </c>
      <c r="N14" s="115">
        <f t="shared" si="3"/>
        <v>64.56</v>
      </c>
      <c r="O14" s="122">
        <f t="shared" si="4"/>
        <v>51.72</v>
      </c>
      <c r="P14" s="65">
        <v>317990</v>
      </c>
      <c r="Q14" s="38">
        <v>188232</v>
      </c>
      <c r="R14" s="127">
        <f t="shared" si="5"/>
        <v>59.19</v>
      </c>
      <c r="S14" s="130"/>
    </row>
    <row r="15" spans="1:19" s="9" customFormat="1" ht="27" customHeight="1">
      <c r="A15" s="82">
        <v>10</v>
      </c>
      <c r="B15" s="86">
        <v>10</v>
      </c>
      <c r="C15" s="91" t="s">
        <v>122</v>
      </c>
      <c r="D15" s="96"/>
      <c r="E15" s="103">
        <v>0</v>
      </c>
      <c r="F15" s="107">
        <v>1199074</v>
      </c>
      <c r="G15" s="107">
        <v>88767</v>
      </c>
      <c r="H15" s="107">
        <v>0</v>
      </c>
      <c r="I15" s="107">
        <f t="shared" si="0"/>
        <v>1287841</v>
      </c>
      <c r="J15" s="107">
        <v>791523</v>
      </c>
      <c r="K15" s="107">
        <v>476185</v>
      </c>
      <c r="L15" s="112">
        <f t="shared" si="1"/>
        <v>496318</v>
      </c>
      <c r="M15" s="112">
        <f t="shared" si="2"/>
        <v>811656</v>
      </c>
      <c r="N15" s="115">
        <f t="shared" si="3"/>
        <v>61.46</v>
      </c>
      <c r="O15" s="122">
        <f t="shared" si="4"/>
        <v>36.979999999999997</v>
      </c>
      <c r="P15" s="65">
        <v>1326508</v>
      </c>
      <c r="Q15" s="38">
        <v>471880</v>
      </c>
      <c r="R15" s="127">
        <f t="shared" si="5"/>
        <v>35.57</v>
      </c>
      <c r="S15" s="130"/>
    </row>
    <row r="16" spans="1:19" s="9" customFormat="1" ht="27" customHeight="1">
      <c r="A16" s="82">
        <v>11</v>
      </c>
      <c r="B16" s="86">
        <v>11</v>
      </c>
      <c r="C16" s="91" t="s">
        <v>123</v>
      </c>
      <c r="D16" s="96"/>
      <c r="E16" s="103">
        <v>0</v>
      </c>
      <c r="F16" s="107">
        <v>12</v>
      </c>
      <c r="G16" s="107">
        <v>0</v>
      </c>
      <c r="H16" s="107">
        <v>0</v>
      </c>
      <c r="I16" s="107">
        <f t="shared" si="0"/>
        <v>12</v>
      </c>
      <c r="J16" s="107">
        <v>0</v>
      </c>
      <c r="K16" s="107">
        <v>0</v>
      </c>
      <c r="L16" s="112">
        <f t="shared" si="1"/>
        <v>12</v>
      </c>
      <c r="M16" s="112">
        <f t="shared" si="2"/>
        <v>12</v>
      </c>
      <c r="N16" s="115">
        <f t="shared" si="3"/>
        <v>0</v>
      </c>
      <c r="O16" s="122">
        <f t="shared" si="4"/>
        <v>0</v>
      </c>
      <c r="P16" s="65">
        <v>12</v>
      </c>
      <c r="Q16" s="38">
        <v>0</v>
      </c>
      <c r="R16" s="127">
        <f t="shared" si="5"/>
        <v>0</v>
      </c>
      <c r="S16" s="130"/>
    </row>
    <row r="17" spans="1:19" s="9" customFormat="1" ht="27" customHeight="1">
      <c r="A17" s="82">
        <v>12</v>
      </c>
      <c r="B17" s="86">
        <v>12</v>
      </c>
      <c r="C17" s="91" t="s">
        <v>124</v>
      </c>
      <c r="D17" s="96"/>
      <c r="E17" s="103">
        <v>0</v>
      </c>
      <c r="F17" s="107">
        <v>676888</v>
      </c>
      <c r="G17" s="107">
        <v>0</v>
      </c>
      <c r="H17" s="107">
        <v>0</v>
      </c>
      <c r="I17" s="107">
        <f t="shared" si="0"/>
        <v>676888</v>
      </c>
      <c r="J17" s="107">
        <v>337154</v>
      </c>
      <c r="K17" s="107">
        <v>337154</v>
      </c>
      <c r="L17" s="112">
        <f t="shared" si="1"/>
        <v>339734</v>
      </c>
      <c r="M17" s="112">
        <f t="shared" si="2"/>
        <v>339734</v>
      </c>
      <c r="N17" s="115">
        <f t="shared" si="3"/>
        <v>49.81</v>
      </c>
      <c r="O17" s="122">
        <f t="shared" si="4"/>
        <v>49.81</v>
      </c>
      <c r="P17" s="65">
        <v>689377</v>
      </c>
      <c r="Q17" s="38">
        <v>349224</v>
      </c>
      <c r="R17" s="127">
        <f t="shared" si="5"/>
        <v>50.66</v>
      </c>
      <c r="S17" s="130"/>
    </row>
    <row r="18" spans="1:19" s="9" customFormat="1" ht="27" customHeight="1">
      <c r="A18" s="82">
        <v>13</v>
      </c>
      <c r="B18" s="86">
        <v>13</v>
      </c>
      <c r="C18" s="91" t="s">
        <v>125</v>
      </c>
      <c r="D18" s="96"/>
      <c r="E18" s="103">
        <v>0</v>
      </c>
      <c r="F18" s="107">
        <v>2</v>
      </c>
      <c r="G18" s="107">
        <v>0</v>
      </c>
      <c r="H18" s="107">
        <v>0</v>
      </c>
      <c r="I18" s="107">
        <f t="shared" si="0"/>
        <v>2</v>
      </c>
      <c r="J18" s="107">
        <v>0</v>
      </c>
      <c r="K18" s="107">
        <v>0</v>
      </c>
      <c r="L18" s="112">
        <f t="shared" si="1"/>
        <v>2</v>
      </c>
      <c r="M18" s="112">
        <f t="shared" si="2"/>
        <v>2</v>
      </c>
      <c r="N18" s="115">
        <f t="shared" si="3"/>
        <v>0</v>
      </c>
      <c r="O18" s="122">
        <f t="shared" si="4"/>
        <v>0</v>
      </c>
      <c r="P18" s="65">
        <v>2</v>
      </c>
      <c r="Q18" s="38">
        <v>0</v>
      </c>
      <c r="R18" s="127">
        <f t="shared" si="5"/>
        <v>0</v>
      </c>
      <c r="S18" s="130"/>
    </row>
    <row r="19" spans="1:19" s="9" customFormat="1" ht="27" customHeight="1">
      <c r="A19" s="82">
        <v>14</v>
      </c>
      <c r="B19" s="87">
        <v>14</v>
      </c>
      <c r="C19" s="92" t="s">
        <v>127</v>
      </c>
      <c r="D19" s="97"/>
      <c r="E19" s="104">
        <v>0</v>
      </c>
      <c r="F19" s="108">
        <v>20000</v>
      </c>
      <c r="G19" s="108">
        <v>0</v>
      </c>
      <c r="H19" s="108">
        <v>-1823</v>
      </c>
      <c r="I19" s="108">
        <f t="shared" si="0"/>
        <v>18177</v>
      </c>
      <c r="J19" s="108">
        <v>0</v>
      </c>
      <c r="K19" s="108">
        <v>0</v>
      </c>
      <c r="L19" s="113">
        <f t="shared" si="1"/>
        <v>18177</v>
      </c>
      <c r="M19" s="113">
        <f t="shared" si="2"/>
        <v>18177</v>
      </c>
      <c r="N19" s="116">
        <f t="shared" si="3"/>
        <v>0</v>
      </c>
      <c r="O19" s="123">
        <f t="shared" si="4"/>
        <v>0</v>
      </c>
      <c r="P19" s="125">
        <v>19129</v>
      </c>
      <c r="Q19" s="108">
        <v>0</v>
      </c>
      <c r="R19" s="128">
        <f t="shared" si="5"/>
        <v>0</v>
      </c>
      <c r="S19" s="130"/>
    </row>
    <row r="20" spans="1:19" s="9" customFormat="1" ht="27" customHeight="1">
      <c r="A20" s="9">
        <v>15</v>
      </c>
      <c r="B20" s="17" t="s">
        <v>93</v>
      </c>
      <c r="C20" s="23"/>
      <c r="D20" s="98"/>
      <c r="E20" s="105">
        <f>SUM(E6:E19)</f>
        <v>476535</v>
      </c>
      <c r="F20" s="35">
        <f>SUM(F6:F19)</f>
        <v>8601515</v>
      </c>
      <c r="G20" s="35">
        <f>SUM(G6:G19)</f>
        <v>664687</v>
      </c>
      <c r="H20" s="35">
        <f>SUM(H6:H19)</f>
        <v>0</v>
      </c>
      <c r="I20" s="35">
        <f>SUM(I6:I19)</f>
        <v>9742737</v>
      </c>
      <c r="J20" s="35">
        <v>5705724</v>
      </c>
      <c r="K20" s="35">
        <f>SUM(K6:K19)</f>
        <v>4176344</v>
      </c>
      <c r="L20" s="35">
        <f>SUM(L6:L19)</f>
        <v>4037013</v>
      </c>
      <c r="M20" s="35">
        <f>SUM(M6:M19)</f>
        <v>5566393</v>
      </c>
      <c r="N20" s="117">
        <f t="shared" si="3"/>
        <v>58.56</v>
      </c>
      <c r="O20" s="117">
        <f t="shared" si="4"/>
        <v>42.87</v>
      </c>
      <c r="P20" s="35">
        <f>SUM(P6:P19)</f>
        <v>11081499</v>
      </c>
      <c r="Q20" s="35">
        <f>SUM(Q6:Q19)</f>
        <v>3226806</v>
      </c>
      <c r="R20" s="129">
        <f t="shared" si="5"/>
        <v>29.12</v>
      </c>
      <c r="S20" s="131"/>
    </row>
    <row r="21" spans="1:19" s="7" customFormat="1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</row>
    <row r="22" spans="1:19" s="7" customFormat="1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</row>
    <row r="23" spans="1:19" s="7" customFormat="1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</row>
    <row r="24" spans="1:19" s="7" customFormat="1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</row>
    <row r="25" spans="1:19" s="7" customFormat="1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</row>
    <row r="26" spans="1:19" s="7" customFormat="1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</row>
    <row r="27" spans="1:19" s="7" customFormat="1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</row>
    <row r="28" spans="1:19" s="7" customFormat="1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</row>
    <row r="29" spans="1:19" s="7" customFormat="1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</row>
    <row r="30" spans="1:19" s="7" customFormat="1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</row>
    <row r="31" spans="1:19" s="7" customFormat="1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</row>
    <row r="32" spans="1:19" s="7" customFormat="1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</row>
    <row r="33" s="7" customFormat="1"/>
    <row r="34" s="7" customFormat="1"/>
    <row r="35" s="7" customFormat="1"/>
    <row r="36" s="7" customFormat="1"/>
    <row r="37" s="7" customFormat="1"/>
    <row r="38" s="7" customFormat="1"/>
    <row r="39" s="7" customFormat="1"/>
    <row r="40" s="7" customFormat="1"/>
    <row r="41" s="7" customFormat="1"/>
    <row r="42" s="7" customFormat="1"/>
    <row r="43" s="7" customFormat="1"/>
    <row r="44" s="7" customFormat="1"/>
    <row r="45" s="7" customFormat="1"/>
    <row r="46" s="7" customFormat="1"/>
    <row r="47" s="7" customFormat="1"/>
    <row r="48" s="7" customFormat="1"/>
    <row r="49" s="7" customFormat="1"/>
    <row r="50" s="7" customFormat="1"/>
    <row r="51" s="7" customFormat="1"/>
    <row r="52" s="7" customFormat="1"/>
    <row r="53" s="7" customFormat="1"/>
    <row r="54" s="7" customFormat="1"/>
    <row r="55" s="7" customFormat="1"/>
    <row r="56" s="7" customFormat="1"/>
    <row r="57" s="7" customFormat="1"/>
    <row r="58" s="7" customFormat="1"/>
    <row r="59" s="7" customFormat="1"/>
    <row r="60" s="7" customFormat="1"/>
    <row r="61" s="7" customFormat="1"/>
    <row r="62" s="7" customFormat="1"/>
    <row r="63" s="7" customFormat="1"/>
    <row r="64" s="7" customFormat="1"/>
    <row r="65" s="7" customFormat="1"/>
    <row r="66" s="7" customFormat="1"/>
    <row r="67" s="7" customFormat="1"/>
    <row r="68" s="7" customFormat="1"/>
  </sheetData>
  <mergeCells count="23">
    <mergeCell ref="B3:D3"/>
    <mergeCell ref="E3:I3"/>
    <mergeCell ref="N3:O3"/>
    <mergeCell ref="P3:R3"/>
    <mergeCell ref="C6:D6"/>
    <mergeCell ref="C7:D7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18:D18"/>
    <mergeCell ref="C19:D19"/>
    <mergeCell ref="B20:D20"/>
    <mergeCell ref="S3:S5"/>
    <mergeCell ref="B4:B5"/>
    <mergeCell ref="C4:D5"/>
    <mergeCell ref="S6:S20"/>
  </mergeCells>
  <phoneticPr fontId="20"/>
  <pageMargins left="0.43307086614173229" right="0.43307086614173229" top="0.74803149606299213" bottom="0.39370078740157477" header="0.59055118110236227" footer="0.23622047244094491"/>
  <pageSetup paperSize="9" scale="78" fitToWidth="1" fitToHeight="1" orientation="landscape" usePrinterDefaults="1" cellComments="asDisplayed" r:id="rId1"/>
  <headerFooter alignWithMargins="0">
    <oddFooter>&amp;C２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IU30"/>
  <sheetViews>
    <sheetView topLeftCell="A19" workbookViewId="0">
      <selection activeCell="B22" sqref="B22:G30"/>
    </sheetView>
  </sheetViews>
  <sheetFormatPr defaultRowHeight="28" customHeight="1"/>
  <cols>
    <col min="1" max="1" width="12.1796875" style="7" customWidth="1"/>
    <col min="2" max="2" width="36.54296875" style="7" customWidth="1"/>
    <col min="3" max="5" width="9.75" style="7" customWidth="1"/>
    <col min="6" max="6" width="10.625" style="7" customWidth="1"/>
    <col min="7" max="7" width="10.25" style="7" customWidth="1"/>
    <col min="8" max="9" width="9.625" style="7" customWidth="1"/>
    <col min="10" max="10" width="9.625" style="7" hidden="1" customWidth="1"/>
    <col min="11" max="12" width="8.375" style="7" customWidth="1"/>
    <col min="13" max="249" width="9" style="7" bestFit="1" customWidth="1"/>
    <col min="250" max="255" width="8.7265625" style="7" bestFit="1" customWidth="1"/>
  </cols>
  <sheetData>
    <row r="1" spans="1:12" ht="28" customHeight="1">
      <c r="A1" s="11" t="s">
        <v>237</v>
      </c>
      <c r="K1" s="27"/>
    </row>
    <row r="2" spans="1:12" ht="28" customHeight="1">
      <c r="K2" s="72"/>
    </row>
    <row r="3" spans="1:12" ht="13">
      <c r="A3" s="132" t="s">
        <v>22</v>
      </c>
      <c r="B3" s="136"/>
      <c r="C3" s="144" t="s">
        <v>134</v>
      </c>
      <c r="D3" s="136"/>
      <c r="E3" s="154"/>
      <c r="F3" s="157" t="s">
        <v>191</v>
      </c>
      <c r="G3" s="159" t="s">
        <v>97</v>
      </c>
      <c r="H3" s="159" t="s">
        <v>98</v>
      </c>
      <c r="I3" s="159" t="s">
        <v>99</v>
      </c>
      <c r="J3" s="157" t="s">
        <v>117</v>
      </c>
      <c r="K3" s="170" t="s">
        <v>303</v>
      </c>
      <c r="L3" s="174"/>
    </row>
    <row r="4" spans="1:12" ht="13">
      <c r="A4" s="13" t="s">
        <v>299</v>
      </c>
      <c r="B4" s="19" t="s">
        <v>41</v>
      </c>
      <c r="C4" s="145" t="s">
        <v>302</v>
      </c>
      <c r="D4" s="145" t="s">
        <v>3</v>
      </c>
      <c r="E4" s="150" t="s">
        <v>137</v>
      </c>
      <c r="F4" s="158"/>
      <c r="G4" s="158"/>
      <c r="H4" s="158"/>
      <c r="I4" s="158"/>
      <c r="J4" s="167"/>
      <c r="K4" s="150" t="s">
        <v>322</v>
      </c>
      <c r="L4" s="161" t="s">
        <v>126</v>
      </c>
    </row>
    <row r="5" spans="1:12" ht="13">
      <c r="A5" s="14"/>
      <c r="B5" s="20"/>
      <c r="C5" s="146"/>
      <c r="D5" s="146"/>
      <c r="E5" s="146" t="s">
        <v>140</v>
      </c>
      <c r="F5" s="146" t="s">
        <v>47</v>
      </c>
      <c r="G5" s="146" t="s">
        <v>61</v>
      </c>
      <c r="H5" s="146" t="s">
        <v>107</v>
      </c>
      <c r="I5" s="146" t="s">
        <v>108</v>
      </c>
      <c r="J5" s="168"/>
      <c r="K5" s="146" t="s">
        <v>109</v>
      </c>
      <c r="L5" s="175" t="s">
        <v>9</v>
      </c>
    </row>
    <row r="6" spans="1:12" ht="28" customHeight="1">
      <c r="A6" s="133" t="s">
        <v>314</v>
      </c>
      <c r="B6" s="137" t="s">
        <v>304</v>
      </c>
      <c r="C6" s="147">
        <v>3363</v>
      </c>
      <c r="D6" s="147">
        <v>0</v>
      </c>
      <c r="E6" s="155">
        <f t="shared" ref="E6:E19" si="0">SUM(C6:D6)</f>
        <v>3363</v>
      </c>
      <c r="F6" s="147">
        <v>615</v>
      </c>
      <c r="G6" s="147">
        <v>615</v>
      </c>
      <c r="H6" s="165">
        <f t="shared" ref="H6:H19" si="1">SUM(E6-F6)</f>
        <v>2748</v>
      </c>
      <c r="I6" s="165">
        <f t="shared" ref="I6:I19" si="2">SUM(E6-G6)</f>
        <v>2748</v>
      </c>
      <c r="J6" s="147"/>
      <c r="K6" s="171">
        <f t="shared" ref="K6:K20" si="3">IF(E6=0,0%,ROUND(F6/E6*100,1))</f>
        <v>18.3</v>
      </c>
      <c r="L6" s="176">
        <f t="shared" ref="L6:L20" si="4">IF(E6=0,0%,ROUND(G6/E6*100,1))</f>
        <v>18.3</v>
      </c>
    </row>
    <row r="7" spans="1:12" ht="28" customHeight="1">
      <c r="A7" s="134" t="s">
        <v>316</v>
      </c>
      <c r="B7" s="138" t="s">
        <v>305</v>
      </c>
      <c r="C7" s="148">
        <v>6777</v>
      </c>
      <c r="D7" s="148">
        <v>0</v>
      </c>
      <c r="E7" s="156">
        <f t="shared" si="0"/>
        <v>6777</v>
      </c>
      <c r="F7" s="148">
        <f>93+39+33+2480</f>
        <v>2645</v>
      </c>
      <c r="G7" s="148">
        <v>2645</v>
      </c>
      <c r="H7" s="166">
        <f t="shared" si="1"/>
        <v>4132</v>
      </c>
      <c r="I7" s="166">
        <f t="shared" si="2"/>
        <v>4132</v>
      </c>
      <c r="J7" s="148"/>
      <c r="K7" s="172">
        <f t="shared" si="3"/>
        <v>39</v>
      </c>
      <c r="L7" s="177">
        <f t="shared" si="4"/>
        <v>39</v>
      </c>
    </row>
    <row r="8" spans="1:12" ht="28" customHeight="1">
      <c r="A8" s="134" t="s">
        <v>294</v>
      </c>
      <c r="B8" s="138" t="s">
        <v>196</v>
      </c>
      <c r="C8" s="148">
        <v>1200</v>
      </c>
      <c r="D8" s="148">
        <v>0</v>
      </c>
      <c r="E8" s="156">
        <f t="shared" si="0"/>
        <v>1200</v>
      </c>
      <c r="F8" s="148">
        <v>480</v>
      </c>
      <c r="G8" s="148">
        <v>480</v>
      </c>
      <c r="H8" s="166">
        <f t="shared" si="1"/>
        <v>720</v>
      </c>
      <c r="I8" s="166">
        <f t="shared" si="2"/>
        <v>720</v>
      </c>
      <c r="J8" s="148"/>
      <c r="K8" s="172">
        <f t="shared" si="3"/>
        <v>40</v>
      </c>
      <c r="L8" s="177">
        <f t="shared" si="4"/>
        <v>40</v>
      </c>
    </row>
    <row r="9" spans="1:12" ht="28" customHeight="1">
      <c r="A9" s="134" t="s">
        <v>317</v>
      </c>
      <c r="B9" s="138" t="s">
        <v>306</v>
      </c>
      <c r="C9" s="148">
        <v>1010</v>
      </c>
      <c r="D9" s="148">
        <v>0</v>
      </c>
      <c r="E9" s="156">
        <f t="shared" si="0"/>
        <v>1010</v>
      </c>
      <c r="F9" s="148">
        <v>0</v>
      </c>
      <c r="G9" s="148">
        <v>0</v>
      </c>
      <c r="H9" s="166">
        <f t="shared" si="1"/>
        <v>1010</v>
      </c>
      <c r="I9" s="166">
        <f t="shared" si="2"/>
        <v>1010</v>
      </c>
      <c r="J9" s="148"/>
      <c r="K9" s="172">
        <f t="shared" si="3"/>
        <v>0</v>
      </c>
      <c r="L9" s="177">
        <f t="shared" si="4"/>
        <v>0</v>
      </c>
    </row>
    <row r="10" spans="1:12" ht="28" customHeight="1">
      <c r="A10" s="134" t="s">
        <v>180</v>
      </c>
      <c r="B10" s="138" t="s">
        <v>63</v>
      </c>
      <c r="C10" s="148">
        <v>1527</v>
      </c>
      <c r="D10" s="148">
        <v>0</v>
      </c>
      <c r="E10" s="156">
        <f t="shared" si="0"/>
        <v>1527</v>
      </c>
      <c r="F10" s="148">
        <v>995</v>
      </c>
      <c r="G10" s="148">
        <v>995</v>
      </c>
      <c r="H10" s="166">
        <f t="shared" si="1"/>
        <v>532</v>
      </c>
      <c r="I10" s="166">
        <f t="shared" si="2"/>
        <v>532</v>
      </c>
      <c r="J10" s="148"/>
      <c r="K10" s="172">
        <f t="shared" si="3"/>
        <v>65.2</v>
      </c>
      <c r="L10" s="177">
        <f t="shared" si="4"/>
        <v>65.2</v>
      </c>
    </row>
    <row r="11" spans="1:12" ht="28" customHeight="1">
      <c r="A11" s="134" t="s">
        <v>165</v>
      </c>
      <c r="B11" s="138" t="s">
        <v>307</v>
      </c>
      <c r="C11" s="148">
        <v>19690</v>
      </c>
      <c r="D11" s="148">
        <v>0</v>
      </c>
      <c r="E11" s="156">
        <f t="shared" si="0"/>
        <v>19690</v>
      </c>
      <c r="F11" s="148">
        <v>19631</v>
      </c>
      <c r="G11" s="148">
        <v>19631</v>
      </c>
      <c r="H11" s="166">
        <f t="shared" si="1"/>
        <v>59</v>
      </c>
      <c r="I11" s="166">
        <f t="shared" si="2"/>
        <v>59</v>
      </c>
      <c r="J11" s="148"/>
      <c r="K11" s="172">
        <f t="shared" si="3"/>
        <v>99.7</v>
      </c>
      <c r="L11" s="177">
        <f t="shared" si="4"/>
        <v>99.7</v>
      </c>
    </row>
    <row r="12" spans="1:12" ht="28" customHeight="1">
      <c r="A12" s="134" t="s">
        <v>318</v>
      </c>
      <c r="B12" s="138" t="s">
        <v>308</v>
      </c>
      <c r="C12" s="148">
        <v>14411</v>
      </c>
      <c r="D12" s="148">
        <v>0</v>
      </c>
      <c r="E12" s="156">
        <f t="shared" si="0"/>
        <v>14411</v>
      </c>
      <c r="F12" s="148">
        <v>12412</v>
      </c>
      <c r="G12" s="148">
        <v>12412</v>
      </c>
      <c r="H12" s="166">
        <f t="shared" si="1"/>
        <v>1999</v>
      </c>
      <c r="I12" s="166">
        <f t="shared" si="2"/>
        <v>1999</v>
      </c>
      <c r="J12" s="148"/>
      <c r="K12" s="172">
        <f t="shared" si="3"/>
        <v>86.1</v>
      </c>
      <c r="L12" s="177">
        <f t="shared" si="4"/>
        <v>86.1</v>
      </c>
    </row>
    <row r="13" spans="1:12" ht="28" customHeight="1">
      <c r="A13" s="134" t="s">
        <v>81</v>
      </c>
      <c r="B13" s="138" t="s">
        <v>275</v>
      </c>
      <c r="C13" s="148">
        <v>12080</v>
      </c>
      <c r="D13" s="148">
        <v>0</v>
      </c>
      <c r="E13" s="156">
        <f t="shared" si="0"/>
        <v>12080</v>
      </c>
      <c r="F13" s="148">
        <f>40+40+10400</f>
        <v>10480</v>
      </c>
      <c r="G13" s="148">
        <v>10480</v>
      </c>
      <c r="H13" s="166">
        <f t="shared" si="1"/>
        <v>1600</v>
      </c>
      <c r="I13" s="166">
        <f t="shared" si="2"/>
        <v>1600</v>
      </c>
      <c r="J13" s="148"/>
      <c r="K13" s="172">
        <f t="shared" si="3"/>
        <v>86.8</v>
      </c>
      <c r="L13" s="177">
        <f t="shared" si="4"/>
        <v>86.8</v>
      </c>
    </row>
    <row r="14" spans="1:12" ht="28" customHeight="1">
      <c r="A14" s="134" t="s">
        <v>5</v>
      </c>
      <c r="B14" s="138" t="s">
        <v>309</v>
      </c>
      <c r="C14" s="148">
        <v>3766</v>
      </c>
      <c r="D14" s="148">
        <v>0</v>
      </c>
      <c r="E14" s="156">
        <f t="shared" si="0"/>
        <v>3766</v>
      </c>
      <c r="F14" s="148">
        <v>0</v>
      </c>
      <c r="G14" s="148">
        <v>0</v>
      </c>
      <c r="H14" s="166">
        <f t="shared" si="1"/>
        <v>3766</v>
      </c>
      <c r="I14" s="166">
        <f t="shared" si="2"/>
        <v>3766</v>
      </c>
      <c r="J14" s="148"/>
      <c r="K14" s="172">
        <f t="shared" si="3"/>
        <v>0</v>
      </c>
      <c r="L14" s="177">
        <f t="shared" si="4"/>
        <v>0</v>
      </c>
    </row>
    <row r="15" spans="1:12" ht="28" customHeight="1">
      <c r="A15" s="134" t="s">
        <v>319</v>
      </c>
      <c r="B15" s="138" t="s">
        <v>310</v>
      </c>
      <c r="C15" s="148">
        <v>22556</v>
      </c>
      <c r="D15" s="148">
        <v>0</v>
      </c>
      <c r="E15" s="156">
        <f t="shared" si="0"/>
        <v>22556</v>
      </c>
      <c r="F15" s="148">
        <v>22556</v>
      </c>
      <c r="G15" s="148">
        <v>22556</v>
      </c>
      <c r="H15" s="166">
        <f t="shared" si="1"/>
        <v>0</v>
      </c>
      <c r="I15" s="166">
        <f t="shared" si="2"/>
        <v>0</v>
      </c>
      <c r="J15" s="148"/>
      <c r="K15" s="172">
        <f t="shared" si="3"/>
        <v>100</v>
      </c>
      <c r="L15" s="177">
        <f t="shared" si="4"/>
        <v>100</v>
      </c>
    </row>
    <row r="16" spans="1:12" ht="28" customHeight="1">
      <c r="A16" s="134" t="s">
        <v>300</v>
      </c>
      <c r="B16" s="138" t="s">
        <v>72</v>
      </c>
      <c r="C16" s="148">
        <v>13647</v>
      </c>
      <c r="D16" s="148">
        <v>0</v>
      </c>
      <c r="E16" s="156">
        <f t="shared" si="0"/>
        <v>13647</v>
      </c>
      <c r="F16" s="148">
        <v>13627</v>
      </c>
      <c r="G16" s="148">
        <v>13627</v>
      </c>
      <c r="H16" s="166">
        <f t="shared" si="1"/>
        <v>20</v>
      </c>
      <c r="I16" s="166">
        <f t="shared" si="2"/>
        <v>20</v>
      </c>
      <c r="J16" s="148"/>
      <c r="K16" s="172">
        <f t="shared" si="3"/>
        <v>99.9</v>
      </c>
      <c r="L16" s="177">
        <f t="shared" si="4"/>
        <v>99.9</v>
      </c>
    </row>
    <row r="17" spans="1:12" ht="28" customHeight="1">
      <c r="A17" s="134" t="s">
        <v>320</v>
      </c>
      <c r="B17" s="138" t="s">
        <v>313</v>
      </c>
      <c r="C17" s="148">
        <v>0</v>
      </c>
      <c r="D17" s="148">
        <v>372790</v>
      </c>
      <c r="E17" s="156">
        <f t="shared" si="0"/>
        <v>372790</v>
      </c>
      <c r="F17" s="148">
        <f>4235+31708+336847</f>
        <v>372790</v>
      </c>
      <c r="G17" s="148">
        <f>4325+7986+336847</f>
        <v>349158</v>
      </c>
      <c r="H17" s="166">
        <f t="shared" si="1"/>
        <v>0</v>
      </c>
      <c r="I17" s="166">
        <f t="shared" si="2"/>
        <v>23632</v>
      </c>
      <c r="J17" s="169"/>
      <c r="K17" s="172">
        <f t="shared" si="3"/>
        <v>100</v>
      </c>
      <c r="L17" s="177">
        <f t="shared" si="4"/>
        <v>93.7</v>
      </c>
    </row>
    <row r="18" spans="1:12" ht="28" customHeight="1">
      <c r="A18" s="134" t="s">
        <v>321</v>
      </c>
      <c r="B18" s="138" t="s">
        <v>312</v>
      </c>
      <c r="C18" s="148">
        <v>0</v>
      </c>
      <c r="D18" s="148">
        <v>1078</v>
      </c>
      <c r="E18" s="156">
        <f t="shared" si="0"/>
        <v>1078</v>
      </c>
      <c r="F18" s="148">
        <v>1078</v>
      </c>
      <c r="G18" s="148">
        <v>1078</v>
      </c>
      <c r="H18" s="166">
        <f t="shared" si="1"/>
        <v>0</v>
      </c>
      <c r="I18" s="166">
        <f t="shared" si="2"/>
        <v>0</v>
      </c>
      <c r="J18" s="169"/>
      <c r="K18" s="172">
        <f t="shared" si="3"/>
        <v>100</v>
      </c>
      <c r="L18" s="177">
        <f t="shared" si="4"/>
        <v>100</v>
      </c>
    </row>
    <row r="19" spans="1:12" ht="28" customHeight="1">
      <c r="A19" s="134" t="s">
        <v>84</v>
      </c>
      <c r="B19" s="138" t="s">
        <v>311</v>
      </c>
      <c r="C19" s="148">
        <v>0</v>
      </c>
      <c r="D19" s="148">
        <v>2640</v>
      </c>
      <c r="E19" s="156">
        <f t="shared" si="0"/>
        <v>2640</v>
      </c>
      <c r="F19" s="148">
        <v>2640</v>
      </c>
      <c r="G19" s="148">
        <v>2640</v>
      </c>
      <c r="H19" s="166">
        <f t="shared" si="1"/>
        <v>0</v>
      </c>
      <c r="I19" s="166">
        <f t="shared" si="2"/>
        <v>0</v>
      </c>
      <c r="J19" s="169"/>
      <c r="K19" s="172">
        <f t="shared" si="3"/>
        <v>100</v>
      </c>
      <c r="L19" s="177">
        <f t="shared" si="4"/>
        <v>100</v>
      </c>
    </row>
    <row r="20" spans="1:12" ht="28" customHeight="1">
      <c r="A20" s="135" t="s">
        <v>301</v>
      </c>
      <c r="B20" s="139"/>
      <c r="C20" s="149">
        <f t="shared" ref="C20:J20" si="5">SUM(C6:C19)</f>
        <v>100027</v>
      </c>
      <c r="D20" s="149">
        <f t="shared" si="5"/>
        <v>376508</v>
      </c>
      <c r="E20" s="149">
        <f t="shared" si="5"/>
        <v>476535</v>
      </c>
      <c r="F20" s="149">
        <f t="shared" si="5"/>
        <v>459949</v>
      </c>
      <c r="G20" s="149">
        <f t="shared" si="5"/>
        <v>436317</v>
      </c>
      <c r="H20" s="153">
        <f t="shared" si="5"/>
        <v>16586</v>
      </c>
      <c r="I20" s="153">
        <f t="shared" si="5"/>
        <v>40218</v>
      </c>
      <c r="J20" s="149">
        <f t="shared" si="5"/>
        <v>0</v>
      </c>
      <c r="K20" s="173">
        <f t="shared" si="3"/>
        <v>96.5</v>
      </c>
      <c r="L20" s="178">
        <f t="shared" si="4"/>
        <v>91.6</v>
      </c>
    </row>
    <row r="21" spans="1:12" ht="28" customHeight="1">
      <c r="B21" s="7" t="s">
        <v>2</v>
      </c>
    </row>
    <row r="22" spans="1:12" ht="13">
      <c r="B22" s="140"/>
      <c r="C22" s="18" t="s">
        <v>28</v>
      </c>
      <c r="D22" s="18"/>
      <c r="E22" s="18"/>
      <c r="F22" s="18"/>
      <c r="G22" s="160"/>
    </row>
    <row r="23" spans="1:12" ht="13">
      <c r="B23" s="141" t="s">
        <v>335</v>
      </c>
      <c r="C23" s="150" t="s">
        <v>43</v>
      </c>
      <c r="D23" s="150" t="s">
        <v>50</v>
      </c>
      <c r="E23" s="150" t="s">
        <v>51</v>
      </c>
      <c r="F23" s="150" t="s">
        <v>106</v>
      </c>
      <c r="G23" s="161" t="s">
        <v>102</v>
      </c>
    </row>
    <row r="24" spans="1:12" ht="13">
      <c r="B24" s="142"/>
      <c r="C24" s="151" t="s">
        <v>105</v>
      </c>
      <c r="D24" s="151"/>
      <c r="E24" s="151"/>
      <c r="F24" s="151"/>
      <c r="G24" s="162" t="s">
        <v>336</v>
      </c>
    </row>
    <row r="25" spans="1:12" ht="28" customHeight="1">
      <c r="B25" s="143" t="s">
        <v>292</v>
      </c>
      <c r="C25" s="152">
        <v>0</v>
      </c>
      <c r="D25" s="148">
        <v>1607942</v>
      </c>
      <c r="E25" s="148">
        <v>49286</v>
      </c>
      <c r="F25" s="148">
        <v>0</v>
      </c>
      <c r="G25" s="163">
        <f>SUM(C25:F25)</f>
        <v>1657228</v>
      </c>
    </row>
    <row r="26" spans="1:12" ht="28" customHeight="1">
      <c r="B26" s="143" t="s">
        <v>332</v>
      </c>
      <c r="C26" s="152">
        <v>0</v>
      </c>
      <c r="D26" s="148">
        <v>246307</v>
      </c>
      <c r="E26" s="148">
        <v>0</v>
      </c>
      <c r="F26" s="148">
        <v>0</v>
      </c>
      <c r="G26" s="163">
        <f>SUM(C26:F26)</f>
        <v>246307</v>
      </c>
    </row>
    <row r="27" spans="1:12" ht="28" customHeight="1">
      <c r="B27" s="143" t="s">
        <v>333</v>
      </c>
      <c r="C27" s="152">
        <v>0</v>
      </c>
      <c r="D27" s="148">
        <v>1821583</v>
      </c>
      <c r="E27" s="148">
        <v>89804</v>
      </c>
      <c r="F27" s="148">
        <v>0</v>
      </c>
      <c r="G27" s="163">
        <f>SUM(C27:F27)</f>
        <v>1911387</v>
      </c>
    </row>
    <row r="28" spans="1:12" ht="28" customHeight="1">
      <c r="B28" s="143" t="s">
        <v>334</v>
      </c>
      <c r="C28" s="152">
        <v>0</v>
      </c>
      <c r="D28" s="148">
        <v>99706</v>
      </c>
      <c r="E28" s="148">
        <v>0</v>
      </c>
      <c r="F28" s="148">
        <v>0</v>
      </c>
      <c r="G28" s="163">
        <f>SUM(C28:F28)</f>
        <v>99706</v>
      </c>
    </row>
    <row r="29" spans="1:12" ht="28" customHeight="1">
      <c r="B29" s="143" t="s">
        <v>234</v>
      </c>
      <c r="C29" s="152">
        <v>0</v>
      </c>
      <c r="D29" s="148">
        <v>68387</v>
      </c>
      <c r="E29" s="148">
        <v>0</v>
      </c>
      <c r="F29" s="148">
        <v>0</v>
      </c>
      <c r="G29" s="163">
        <f>SUM(C29:F29)</f>
        <v>68387</v>
      </c>
    </row>
    <row r="30" spans="1:12" ht="28" customHeight="1">
      <c r="B30" s="14" t="s">
        <v>301</v>
      </c>
      <c r="C30" s="153">
        <f>SUM(C25:C29)</f>
        <v>0</v>
      </c>
      <c r="D30" s="153">
        <f>SUM(D25:D29)</f>
        <v>3843925</v>
      </c>
      <c r="E30" s="153">
        <f>SUM(E25:E29)</f>
        <v>139090</v>
      </c>
      <c r="F30" s="153">
        <f>SUM(F25:F29)</f>
        <v>0</v>
      </c>
      <c r="G30" s="164">
        <f>SUM(G25:G29)</f>
        <v>3983015</v>
      </c>
    </row>
  </sheetData>
  <mergeCells count="14">
    <mergeCell ref="A3:B3"/>
    <mergeCell ref="C3:E3"/>
    <mergeCell ref="K3:L3"/>
    <mergeCell ref="A20:B20"/>
    <mergeCell ref="C22:G22"/>
    <mergeCell ref="F3:F4"/>
    <mergeCell ref="G3:G4"/>
    <mergeCell ref="H3:H4"/>
    <mergeCell ref="I3:I4"/>
    <mergeCell ref="J3:J5"/>
    <mergeCell ref="A4:A5"/>
    <mergeCell ref="B4:B5"/>
    <mergeCell ref="C4:C5"/>
    <mergeCell ref="D4:D5"/>
  </mergeCells>
  <phoneticPr fontId="34" type="Hiragana"/>
  <pageMargins left="0.78740157480314954" right="0.78740157480314954" top="0.98425196850393704" bottom="0.98425196850393704" header="0.51181102362204722" footer="0.51181102362204722"/>
  <pageSetup paperSize="9" scale="90" fitToWidth="1" fitToHeight="1" orientation="landscape" usePrinterDefaults="1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indexed="25"/>
  </sheetPr>
  <dimension ref="A1:R37"/>
  <sheetViews>
    <sheetView view="pageBreakPreview" topLeftCell="A15" zoomScaleNormal="80" zoomScaleSheetLayoutView="100" workbookViewId="0">
      <selection activeCell="B22" sqref="B22:N33"/>
    </sheetView>
  </sheetViews>
  <sheetFormatPr defaultRowHeight="13"/>
  <cols>
    <col min="1" max="1" width="4.90625" style="7" customWidth="1"/>
    <col min="2" max="16384" width="9.1796875" style="7" customWidth="1"/>
  </cols>
  <sheetData>
    <row r="1" spans="1:18" s="0" customFormat="1" ht="20.25" customHeight="1">
      <c r="A1" s="184" t="s">
        <v>128</v>
      </c>
      <c r="B1" s="184"/>
      <c r="C1" s="184"/>
      <c r="D1" s="184"/>
      <c r="E1" s="184"/>
    </row>
    <row r="2" spans="1:18" s="179" customFormat="1" ht="16.5">
      <c r="B2" s="186" t="s">
        <v>129</v>
      </c>
      <c r="P2" s="72" t="s">
        <v>96</v>
      </c>
    </row>
    <row r="3" spans="1:18">
      <c r="C3" s="27" t="s">
        <v>21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</row>
    <row r="4" spans="1:18" s="180" customFormat="1" ht="16.5" customHeight="1">
      <c r="B4" s="187" t="s">
        <v>130</v>
      </c>
      <c r="C4" s="205"/>
      <c r="D4" s="222" t="s">
        <v>132</v>
      </c>
      <c r="E4" s="227"/>
      <c r="F4" s="227"/>
      <c r="G4" s="233"/>
      <c r="H4" s="234" t="s">
        <v>133</v>
      </c>
      <c r="I4" s="234" t="s">
        <v>135</v>
      </c>
      <c r="J4" s="234" t="s">
        <v>1</v>
      </c>
      <c r="K4" s="234" t="s">
        <v>45</v>
      </c>
      <c r="L4" s="234" t="s">
        <v>136</v>
      </c>
      <c r="M4" s="243"/>
      <c r="N4" s="253" t="s">
        <v>270</v>
      </c>
      <c r="O4" s="234"/>
      <c r="P4" s="243"/>
    </row>
    <row r="5" spans="1:18" s="180" customFormat="1" ht="16.5" customHeight="1">
      <c r="B5" s="188"/>
      <c r="C5" s="206"/>
      <c r="D5" s="32" t="s">
        <v>43</v>
      </c>
      <c r="E5" s="32" t="s">
        <v>50</v>
      </c>
      <c r="F5" s="32" t="s">
        <v>51</v>
      </c>
      <c r="G5" s="32" t="s">
        <v>137</v>
      </c>
      <c r="H5" s="32"/>
      <c r="I5" s="32"/>
      <c r="J5" s="32"/>
      <c r="K5" s="32"/>
      <c r="L5" s="32" t="s">
        <v>44</v>
      </c>
      <c r="M5" s="119" t="s">
        <v>138</v>
      </c>
      <c r="N5" s="254" t="s">
        <v>0</v>
      </c>
      <c r="O5" s="265" t="s">
        <v>38</v>
      </c>
      <c r="P5" s="119" t="s">
        <v>44</v>
      </c>
    </row>
    <row r="6" spans="1:18" s="181" customFormat="1" ht="16.5" customHeight="1">
      <c r="A6" s="185" t="s">
        <v>48</v>
      </c>
      <c r="B6" s="189"/>
      <c r="C6" s="207"/>
      <c r="D6" s="33" t="s">
        <v>49</v>
      </c>
      <c r="E6" s="228"/>
      <c r="F6" s="228"/>
      <c r="G6" s="33" t="s">
        <v>140</v>
      </c>
      <c r="H6" s="33" t="s">
        <v>47</v>
      </c>
      <c r="I6" s="33" t="s">
        <v>61</v>
      </c>
      <c r="J6" s="33" t="s">
        <v>64</v>
      </c>
      <c r="K6" s="33" t="s">
        <v>142</v>
      </c>
      <c r="L6" s="33" t="s">
        <v>143</v>
      </c>
      <c r="M6" s="244" t="s">
        <v>145</v>
      </c>
      <c r="N6" s="255" t="s">
        <v>70</v>
      </c>
      <c r="O6" s="266" t="s">
        <v>13</v>
      </c>
      <c r="P6" s="270" t="s">
        <v>73</v>
      </c>
    </row>
    <row r="7" spans="1:18" s="182" customFormat="1" ht="24" customHeight="1">
      <c r="A7" s="9">
        <v>1</v>
      </c>
      <c r="B7" s="190" t="s">
        <v>146</v>
      </c>
      <c r="C7" s="208"/>
      <c r="D7" s="223">
        <v>0</v>
      </c>
      <c r="E7" s="223">
        <v>261034</v>
      </c>
      <c r="F7" s="231">
        <v>0</v>
      </c>
      <c r="G7" s="231">
        <f t="shared" ref="G7:G13" si="0">SUM(D7:F7)</f>
        <v>261034</v>
      </c>
      <c r="H7" s="231">
        <v>289797</v>
      </c>
      <c r="I7" s="231">
        <v>126397</v>
      </c>
      <c r="J7" s="237">
        <f t="shared" ref="J7:J13" si="1">G7-I7</f>
        <v>134637</v>
      </c>
      <c r="K7" s="237">
        <f t="shared" ref="K7:K13" si="2">H7-I7</f>
        <v>163400</v>
      </c>
      <c r="L7" s="239">
        <f t="shared" ref="L7:L14" si="3">ROUND(I7/G7*100,2)</f>
        <v>48.42</v>
      </c>
      <c r="M7" s="245">
        <f t="shared" ref="M7:M14" si="4">IF(H7&gt;0,ROUND(I7/H7*100,2),0)</f>
        <v>43.62</v>
      </c>
      <c r="N7" s="256">
        <v>254430</v>
      </c>
      <c r="O7" s="231">
        <v>125834</v>
      </c>
      <c r="P7" s="245">
        <f t="shared" ref="P7:P13" si="5">ROUND(O7/N7*100,2)</f>
        <v>49.46</v>
      </c>
    </row>
    <row r="8" spans="1:18" s="182" customFormat="1" ht="24" customHeight="1">
      <c r="A8" s="9">
        <v>2</v>
      </c>
      <c r="B8" s="191" t="s">
        <v>85</v>
      </c>
      <c r="C8" s="209"/>
      <c r="D8" s="224">
        <v>0</v>
      </c>
      <c r="E8" s="224">
        <v>1265</v>
      </c>
      <c r="F8" s="232">
        <v>93</v>
      </c>
      <c r="G8" s="232">
        <f t="shared" si="0"/>
        <v>1358</v>
      </c>
      <c r="H8" s="232">
        <v>80</v>
      </c>
      <c r="I8" s="232">
        <v>0</v>
      </c>
      <c r="J8" s="238">
        <f t="shared" si="1"/>
        <v>1358</v>
      </c>
      <c r="K8" s="238">
        <f t="shared" si="2"/>
        <v>80</v>
      </c>
      <c r="L8" s="240">
        <f t="shared" si="3"/>
        <v>0</v>
      </c>
      <c r="M8" s="246">
        <f t="shared" si="4"/>
        <v>0</v>
      </c>
      <c r="N8" s="257">
        <v>4654</v>
      </c>
      <c r="O8" s="232">
        <v>0</v>
      </c>
      <c r="P8" s="246">
        <f t="shared" si="5"/>
        <v>0</v>
      </c>
    </row>
    <row r="9" spans="1:18" s="182" customFormat="1" ht="24" customHeight="1">
      <c r="A9" s="9">
        <v>3</v>
      </c>
      <c r="B9" s="191" t="s">
        <v>89</v>
      </c>
      <c r="C9" s="209"/>
      <c r="D9" s="224">
        <v>0</v>
      </c>
      <c r="E9" s="224">
        <v>1186084</v>
      </c>
      <c r="F9" s="232">
        <v>0</v>
      </c>
      <c r="G9" s="232">
        <f t="shared" si="0"/>
        <v>1186084</v>
      </c>
      <c r="H9" s="232">
        <v>1171553</v>
      </c>
      <c r="I9" s="232">
        <v>501448</v>
      </c>
      <c r="J9" s="238">
        <f t="shared" si="1"/>
        <v>684636</v>
      </c>
      <c r="K9" s="238">
        <f t="shared" si="2"/>
        <v>670105</v>
      </c>
      <c r="L9" s="240">
        <f t="shared" si="3"/>
        <v>42.28</v>
      </c>
      <c r="M9" s="246">
        <f t="shared" si="4"/>
        <v>42.8</v>
      </c>
      <c r="N9" s="258">
        <v>1247958</v>
      </c>
      <c r="O9" s="232">
        <v>510554</v>
      </c>
      <c r="P9" s="246">
        <f t="shared" si="5"/>
        <v>40.909999999999997</v>
      </c>
    </row>
    <row r="10" spans="1:18" s="182" customFormat="1" ht="24" customHeight="1">
      <c r="A10" s="9">
        <v>4</v>
      </c>
      <c r="B10" s="191" t="s">
        <v>76</v>
      </c>
      <c r="C10" s="209"/>
      <c r="D10" s="224">
        <v>0</v>
      </c>
      <c r="E10" s="224">
        <v>448</v>
      </c>
      <c r="F10" s="232">
        <v>0</v>
      </c>
      <c r="G10" s="232">
        <f t="shared" si="0"/>
        <v>448</v>
      </c>
      <c r="H10" s="232">
        <v>0</v>
      </c>
      <c r="I10" s="232">
        <v>0</v>
      </c>
      <c r="J10" s="238">
        <f t="shared" si="1"/>
        <v>448</v>
      </c>
      <c r="K10" s="238">
        <f t="shared" si="2"/>
        <v>0</v>
      </c>
      <c r="L10" s="240">
        <f t="shared" si="3"/>
        <v>0</v>
      </c>
      <c r="M10" s="246">
        <f t="shared" si="4"/>
        <v>0</v>
      </c>
      <c r="N10" s="258">
        <v>297</v>
      </c>
      <c r="O10" s="232">
        <v>0</v>
      </c>
      <c r="P10" s="246">
        <f t="shared" si="5"/>
        <v>0</v>
      </c>
    </row>
    <row r="11" spans="1:18" s="182" customFormat="1" ht="24" customHeight="1">
      <c r="A11" s="9">
        <v>5</v>
      </c>
      <c r="B11" s="191" t="s">
        <v>12</v>
      </c>
      <c r="C11" s="209"/>
      <c r="D11" s="224">
        <v>0</v>
      </c>
      <c r="E11" s="224">
        <v>138103</v>
      </c>
      <c r="F11" s="232">
        <v>0</v>
      </c>
      <c r="G11" s="232">
        <f t="shared" si="0"/>
        <v>138103</v>
      </c>
      <c r="H11" s="232">
        <v>0</v>
      </c>
      <c r="I11" s="232">
        <v>0</v>
      </c>
      <c r="J11" s="238">
        <f t="shared" si="1"/>
        <v>138103</v>
      </c>
      <c r="K11" s="238">
        <f t="shared" si="2"/>
        <v>0</v>
      </c>
      <c r="L11" s="240">
        <f t="shared" si="3"/>
        <v>0</v>
      </c>
      <c r="M11" s="246">
        <f t="shared" si="4"/>
        <v>0</v>
      </c>
      <c r="N11" s="258">
        <v>143500</v>
      </c>
      <c r="O11" s="232">
        <v>0</v>
      </c>
      <c r="P11" s="246">
        <f t="shared" si="5"/>
        <v>0</v>
      </c>
    </row>
    <row r="12" spans="1:18" s="182" customFormat="1" ht="24" customHeight="1">
      <c r="A12" s="9">
        <v>6</v>
      </c>
      <c r="B12" s="191" t="s">
        <v>60</v>
      </c>
      <c r="C12" s="209"/>
      <c r="D12" s="224">
        <v>0</v>
      </c>
      <c r="E12" s="224">
        <v>20000</v>
      </c>
      <c r="F12" s="232">
        <v>49193</v>
      </c>
      <c r="G12" s="232">
        <f t="shared" si="0"/>
        <v>69193</v>
      </c>
      <c r="H12" s="232">
        <v>69193</v>
      </c>
      <c r="I12" s="232">
        <v>69193</v>
      </c>
      <c r="J12" s="238">
        <f t="shared" si="1"/>
        <v>0</v>
      </c>
      <c r="K12" s="238">
        <f t="shared" si="2"/>
        <v>0</v>
      </c>
      <c r="L12" s="240">
        <f t="shared" si="3"/>
        <v>100</v>
      </c>
      <c r="M12" s="246">
        <f t="shared" si="4"/>
        <v>100</v>
      </c>
      <c r="N12" s="258">
        <v>35593</v>
      </c>
      <c r="O12" s="232">
        <v>35593</v>
      </c>
      <c r="P12" s="246">
        <f t="shared" si="5"/>
        <v>100</v>
      </c>
    </row>
    <row r="13" spans="1:18" s="182" customFormat="1" ht="24" customHeight="1">
      <c r="A13" s="9">
        <v>7</v>
      </c>
      <c r="B13" s="192" t="s">
        <v>91</v>
      </c>
      <c r="C13" s="210"/>
      <c r="D13" s="224">
        <v>0</v>
      </c>
      <c r="E13" s="224">
        <v>1008</v>
      </c>
      <c r="F13" s="232">
        <v>0</v>
      </c>
      <c r="G13" s="232">
        <f t="shared" si="0"/>
        <v>1008</v>
      </c>
      <c r="H13" s="232">
        <v>383</v>
      </c>
      <c r="I13" s="232">
        <v>381</v>
      </c>
      <c r="J13" s="238">
        <f t="shared" si="1"/>
        <v>627</v>
      </c>
      <c r="K13" s="238">
        <f t="shared" si="2"/>
        <v>2</v>
      </c>
      <c r="L13" s="241">
        <f t="shared" si="3"/>
        <v>37.799999999999997</v>
      </c>
      <c r="M13" s="247">
        <f t="shared" si="4"/>
        <v>99.48</v>
      </c>
      <c r="N13" s="258">
        <v>1008</v>
      </c>
      <c r="O13" s="232">
        <v>945</v>
      </c>
      <c r="P13" s="247">
        <f t="shared" si="5"/>
        <v>93.75</v>
      </c>
      <c r="R13" s="7" t="s">
        <v>94</v>
      </c>
    </row>
    <row r="14" spans="1:18" s="9" customFormat="1" ht="24" customHeight="1">
      <c r="A14" s="9">
        <v>8</v>
      </c>
      <c r="B14" s="17" t="s">
        <v>147</v>
      </c>
      <c r="C14" s="23"/>
      <c r="D14" s="225">
        <f t="shared" ref="D14:K14" si="6">SUM(D7:D13)</f>
        <v>0</v>
      </c>
      <c r="E14" s="225">
        <f t="shared" si="6"/>
        <v>1607942</v>
      </c>
      <c r="F14" s="225">
        <f t="shared" si="6"/>
        <v>49286</v>
      </c>
      <c r="G14" s="225">
        <f t="shared" si="6"/>
        <v>1657228</v>
      </c>
      <c r="H14" s="225">
        <f t="shared" si="6"/>
        <v>1531006</v>
      </c>
      <c r="I14" s="225">
        <f t="shared" si="6"/>
        <v>697419</v>
      </c>
      <c r="J14" s="225">
        <f t="shared" si="6"/>
        <v>959809</v>
      </c>
      <c r="K14" s="225">
        <f t="shared" si="6"/>
        <v>833587</v>
      </c>
      <c r="L14" s="242">
        <f t="shared" si="3"/>
        <v>42.08</v>
      </c>
      <c r="M14" s="248">
        <f t="shared" si="4"/>
        <v>45.55</v>
      </c>
      <c r="N14" s="259">
        <f>SUM(N7:N13)</f>
        <v>1687440</v>
      </c>
      <c r="O14" s="267">
        <f>SUM(O7:O13)</f>
        <v>672926</v>
      </c>
      <c r="P14" s="264">
        <f>IF(O14=0,0%,ROUND(O14/N14*100,2))</f>
        <v>39.880000000000003</v>
      </c>
    </row>
    <row r="15" spans="1:18" s="183" customFormat="1" ht="12.75" customHeight="1">
      <c r="B15" s="193" t="s">
        <v>31</v>
      </c>
      <c r="C15" s="211"/>
      <c r="D15" s="211"/>
      <c r="E15" s="211"/>
      <c r="F15" s="211"/>
      <c r="G15" s="211"/>
      <c r="H15" s="211"/>
      <c r="I15" s="211"/>
      <c r="J15" s="211"/>
      <c r="K15" s="211"/>
      <c r="L15" s="211"/>
      <c r="M15" s="211"/>
      <c r="N15" s="211"/>
      <c r="O15" s="211"/>
      <c r="P15" s="271"/>
    </row>
    <row r="16" spans="1:18" s="183" customFormat="1" ht="12.75" customHeight="1">
      <c r="B16" s="194"/>
      <c r="C16" s="212"/>
      <c r="D16" s="212"/>
      <c r="E16" s="212"/>
      <c r="F16" s="212"/>
      <c r="G16" s="212"/>
      <c r="H16" s="212"/>
      <c r="I16" s="212"/>
      <c r="J16" s="212"/>
      <c r="K16" s="212"/>
      <c r="L16" s="212"/>
      <c r="M16" s="212"/>
      <c r="N16" s="212"/>
      <c r="O16" s="212"/>
      <c r="P16" s="272"/>
    </row>
    <row r="17" spans="1:17" s="183" customFormat="1" ht="12.75" customHeight="1">
      <c r="B17" s="194"/>
      <c r="C17" s="212"/>
      <c r="D17" s="212"/>
      <c r="E17" s="212"/>
      <c r="F17" s="212"/>
      <c r="G17" s="212"/>
      <c r="H17" s="212"/>
      <c r="I17" s="212"/>
      <c r="J17" s="212"/>
      <c r="K17" s="212"/>
      <c r="L17" s="212"/>
      <c r="M17" s="212"/>
      <c r="N17" s="212"/>
      <c r="O17" s="212"/>
      <c r="P17" s="272"/>
    </row>
    <row r="18" spans="1:17" s="183" customFormat="1" ht="12.75" customHeight="1">
      <c r="B18" s="195"/>
      <c r="C18" s="213"/>
      <c r="D18" s="213"/>
      <c r="E18" s="213"/>
      <c r="F18" s="213"/>
      <c r="G18" s="213"/>
      <c r="H18" s="213"/>
      <c r="I18" s="213"/>
      <c r="J18" s="213"/>
      <c r="K18" s="213"/>
      <c r="L18" s="213"/>
      <c r="M18" s="213"/>
      <c r="N18" s="213"/>
      <c r="O18" s="213"/>
      <c r="P18" s="273"/>
    </row>
    <row r="19" spans="1:17" s="183" customFormat="1" ht="12.75" customHeight="1">
      <c r="B19" s="2"/>
      <c r="C19" s="214"/>
      <c r="D19" s="214"/>
      <c r="G19" s="72"/>
      <c r="H19" s="72"/>
      <c r="I19" s="72"/>
      <c r="J19" s="72"/>
      <c r="K19" s="72"/>
      <c r="L19" s="72"/>
      <c r="M19" s="72"/>
    </row>
    <row r="20" spans="1:17" s="7" customFormat="1" ht="14">
      <c r="A20" s="7"/>
      <c r="B20" s="11" t="s">
        <v>148</v>
      </c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2" t="s">
        <v>96</v>
      </c>
    </row>
    <row r="21" spans="1:17" s="7" customFormat="1">
      <c r="A21" s="7"/>
      <c r="B21" s="7"/>
      <c r="C21" s="27" t="s">
        <v>21</v>
      </c>
      <c r="D21" s="2">
        <v>1</v>
      </c>
      <c r="E21" s="2">
        <v>2</v>
      </c>
      <c r="F21" s="2">
        <v>3</v>
      </c>
      <c r="G21" s="2">
        <v>4</v>
      </c>
      <c r="H21" s="2">
        <v>5</v>
      </c>
      <c r="I21" s="2">
        <v>6</v>
      </c>
      <c r="J21" s="2">
        <v>7</v>
      </c>
      <c r="K21" s="2">
        <v>8</v>
      </c>
      <c r="L21" s="2">
        <v>9</v>
      </c>
      <c r="M21" s="2">
        <v>10</v>
      </c>
      <c r="N21" s="2">
        <v>11</v>
      </c>
      <c r="O21" s="2">
        <v>12</v>
      </c>
      <c r="P21" s="2">
        <v>13</v>
      </c>
      <c r="Q21" s="2">
        <v>14</v>
      </c>
    </row>
    <row r="22" spans="1:17" s="180" customFormat="1" ht="16.5" customHeight="1">
      <c r="B22" s="196" t="s">
        <v>130</v>
      </c>
      <c r="C22" s="215"/>
      <c r="D22" s="226" t="s">
        <v>132</v>
      </c>
      <c r="E22" s="229"/>
      <c r="F22" s="229"/>
      <c r="G22" s="229"/>
      <c r="H22" s="235"/>
      <c r="I22" s="170" t="s">
        <v>149</v>
      </c>
      <c r="J22" s="170" t="s">
        <v>144</v>
      </c>
      <c r="K22" s="43" t="s">
        <v>98</v>
      </c>
      <c r="L22" s="170" t="s">
        <v>99</v>
      </c>
      <c r="M22" s="170" t="s">
        <v>100</v>
      </c>
      <c r="N22" s="174"/>
      <c r="O22" s="253" t="s">
        <v>269</v>
      </c>
      <c r="P22" s="234"/>
      <c r="Q22" s="243"/>
    </row>
    <row r="23" spans="1:17" s="180" customFormat="1" ht="16.5" customHeight="1">
      <c r="B23" s="197"/>
      <c r="C23" s="216"/>
      <c r="D23" s="150" t="s">
        <v>43</v>
      </c>
      <c r="E23" s="150" t="s">
        <v>50</v>
      </c>
      <c r="F23" s="150" t="s">
        <v>51</v>
      </c>
      <c r="G23" s="150" t="s">
        <v>106</v>
      </c>
      <c r="H23" s="150" t="s">
        <v>69</v>
      </c>
      <c r="I23" s="150"/>
      <c r="J23" s="150"/>
      <c r="K23" s="44"/>
      <c r="L23" s="150"/>
      <c r="M23" s="150" t="s">
        <v>322</v>
      </c>
      <c r="N23" s="161" t="s">
        <v>126</v>
      </c>
      <c r="O23" s="254" t="s">
        <v>0</v>
      </c>
      <c r="P23" s="265" t="s">
        <v>40</v>
      </c>
      <c r="Q23" s="275" t="s">
        <v>323</v>
      </c>
    </row>
    <row r="24" spans="1:17" s="181" customFormat="1" ht="16.5" customHeight="1">
      <c r="A24" s="185" t="s">
        <v>48</v>
      </c>
      <c r="B24" s="198"/>
      <c r="C24" s="217"/>
      <c r="D24" s="146" t="s">
        <v>105</v>
      </c>
      <c r="E24" s="230"/>
      <c r="F24" s="230"/>
      <c r="G24" s="230"/>
      <c r="H24" s="236" t="s">
        <v>140</v>
      </c>
      <c r="I24" s="236" t="s">
        <v>47</v>
      </c>
      <c r="J24" s="236" t="s">
        <v>61</v>
      </c>
      <c r="K24" s="33" t="s">
        <v>107</v>
      </c>
      <c r="L24" s="236" t="s">
        <v>64</v>
      </c>
      <c r="M24" s="236" t="s">
        <v>152</v>
      </c>
      <c r="N24" s="260" t="s">
        <v>143</v>
      </c>
      <c r="O24" s="255" t="s">
        <v>70</v>
      </c>
      <c r="P24" s="266" t="s">
        <v>13</v>
      </c>
      <c r="Q24" s="270" t="s">
        <v>73</v>
      </c>
    </row>
    <row r="25" spans="1:17" s="182" customFormat="1" ht="24" customHeight="1">
      <c r="A25" s="9">
        <v>1</v>
      </c>
      <c r="B25" s="199" t="s">
        <v>111</v>
      </c>
      <c r="C25" s="28"/>
      <c r="D25" s="223">
        <v>0</v>
      </c>
      <c r="E25" s="223">
        <v>13805</v>
      </c>
      <c r="F25" s="231">
        <v>18</v>
      </c>
      <c r="G25" s="231">
        <v>0</v>
      </c>
      <c r="H25" s="231">
        <f t="shared" ref="H25:H32" si="7">SUM(D25:G25)</f>
        <v>13823</v>
      </c>
      <c r="I25" s="231">
        <v>8104</v>
      </c>
      <c r="J25" s="231">
        <v>7174</v>
      </c>
      <c r="K25" s="237">
        <f t="shared" ref="K25:K32" si="8">H25-I25</f>
        <v>5719</v>
      </c>
      <c r="L25" s="237">
        <f t="shared" ref="L25:L32" si="9">H25-J25</f>
        <v>6649</v>
      </c>
      <c r="M25" s="249">
        <f t="shared" ref="M25:M33" si="10">ROUND(I25/H25*100,2)</f>
        <v>58.63</v>
      </c>
      <c r="N25" s="261">
        <f t="shared" ref="N25:N33" si="11">ROUND(J25/H25*100,2)</f>
        <v>51.9</v>
      </c>
      <c r="O25" s="256">
        <v>17004</v>
      </c>
      <c r="P25" s="231">
        <v>7419</v>
      </c>
      <c r="Q25" s="276">
        <f t="shared" ref="Q25:Q33" si="12">ROUND(P25/O25*100,2)</f>
        <v>43.63</v>
      </c>
    </row>
    <row r="26" spans="1:17" s="182" customFormat="1" ht="24" customHeight="1">
      <c r="A26" s="9">
        <v>2</v>
      </c>
      <c r="B26" s="200" t="s">
        <v>153</v>
      </c>
      <c r="C26" s="30"/>
      <c r="D26" s="224">
        <v>0</v>
      </c>
      <c r="E26" s="224">
        <v>1169199</v>
      </c>
      <c r="F26" s="232">
        <v>0</v>
      </c>
      <c r="G26" s="232">
        <v>0</v>
      </c>
      <c r="H26" s="232">
        <f t="shared" si="7"/>
        <v>1169199</v>
      </c>
      <c r="I26" s="232">
        <v>507670</v>
      </c>
      <c r="J26" s="232">
        <v>507670</v>
      </c>
      <c r="K26" s="238">
        <f t="shared" si="8"/>
        <v>661529</v>
      </c>
      <c r="L26" s="238">
        <f t="shared" si="9"/>
        <v>661529</v>
      </c>
      <c r="M26" s="250">
        <f t="shared" si="10"/>
        <v>43.42</v>
      </c>
      <c r="N26" s="262">
        <f t="shared" si="11"/>
        <v>43.42</v>
      </c>
      <c r="O26" s="258">
        <v>1225515</v>
      </c>
      <c r="P26" s="232">
        <v>470839</v>
      </c>
      <c r="Q26" s="276">
        <f t="shared" si="12"/>
        <v>38.42</v>
      </c>
    </row>
    <row r="27" spans="1:17" s="182" customFormat="1" ht="24" customHeight="1">
      <c r="A27" s="9">
        <v>3</v>
      </c>
      <c r="B27" s="200" t="s">
        <v>56</v>
      </c>
      <c r="C27" s="30"/>
      <c r="D27" s="224">
        <v>0</v>
      </c>
      <c r="E27" s="224">
        <v>376890</v>
      </c>
      <c r="F27" s="232">
        <v>8310</v>
      </c>
      <c r="G27" s="232">
        <v>0</v>
      </c>
      <c r="H27" s="232">
        <f t="shared" si="7"/>
        <v>385200</v>
      </c>
      <c r="I27" s="232">
        <v>84740</v>
      </c>
      <c r="J27" s="232">
        <v>84740</v>
      </c>
      <c r="K27" s="238">
        <f t="shared" si="8"/>
        <v>300460</v>
      </c>
      <c r="L27" s="238">
        <f t="shared" si="9"/>
        <v>300460</v>
      </c>
      <c r="M27" s="250">
        <f t="shared" si="10"/>
        <v>22</v>
      </c>
      <c r="N27" s="262">
        <f t="shared" si="11"/>
        <v>22</v>
      </c>
      <c r="O27" s="258">
        <v>367014</v>
      </c>
      <c r="P27" s="232">
        <v>80740</v>
      </c>
      <c r="Q27" s="276">
        <f t="shared" si="12"/>
        <v>22</v>
      </c>
    </row>
    <row r="28" spans="1:17" s="182" customFormat="1" ht="24" customHeight="1">
      <c r="A28" s="9">
        <v>4</v>
      </c>
      <c r="B28" s="200" t="s">
        <v>156</v>
      </c>
      <c r="C28" s="30"/>
      <c r="D28" s="224">
        <v>0</v>
      </c>
      <c r="E28" s="224">
        <v>25311</v>
      </c>
      <c r="F28" s="232">
        <v>0</v>
      </c>
      <c r="G28" s="232">
        <v>0</v>
      </c>
      <c r="H28" s="232">
        <f t="shared" si="7"/>
        <v>25311</v>
      </c>
      <c r="I28" s="232">
        <v>10897</v>
      </c>
      <c r="J28" s="232">
        <v>9481</v>
      </c>
      <c r="K28" s="238">
        <f t="shared" si="8"/>
        <v>14414</v>
      </c>
      <c r="L28" s="238">
        <f t="shared" si="9"/>
        <v>15830</v>
      </c>
      <c r="M28" s="250">
        <f t="shared" si="10"/>
        <v>43.05</v>
      </c>
      <c r="N28" s="262">
        <f t="shared" si="11"/>
        <v>37.46</v>
      </c>
      <c r="O28" s="258">
        <v>29516</v>
      </c>
      <c r="P28" s="232">
        <v>2741</v>
      </c>
      <c r="Q28" s="276">
        <f t="shared" si="12"/>
        <v>9.2899999999999991</v>
      </c>
    </row>
    <row r="29" spans="1:17" s="182" customFormat="1" ht="24" customHeight="1">
      <c r="A29" s="9">
        <v>5</v>
      </c>
      <c r="B29" s="200" t="s">
        <v>83</v>
      </c>
      <c r="C29" s="30"/>
      <c r="D29" s="224">
        <v>0</v>
      </c>
      <c r="E29" s="224">
        <v>448</v>
      </c>
      <c r="F29" s="232">
        <v>48955</v>
      </c>
      <c r="G29" s="232">
        <v>0</v>
      </c>
      <c r="H29" s="232">
        <f t="shared" si="7"/>
        <v>49403</v>
      </c>
      <c r="I29" s="232">
        <v>0</v>
      </c>
      <c r="J29" s="232">
        <v>0</v>
      </c>
      <c r="K29" s="238">
        <f t="shared" si="8"/>
        <v>49403</v>
      </c>
      <c r="L29" s="238">
        <f t="shared" si="9"/>
        <v>49403</v>
      </c>
      <c r="M29" s="250">
        <f t="shared" si="10"/>
        <v>0</v>
      </c>
      <c r="N29" s="262">
        <f t="shared" si="11"/>
        <v>0</v>
      </c>
      <c r="O29" s="258">
        <v>297</v>
      </c>
      <c r="P29" s="232">
        <v>0</v>
      </c>
      <c r="Q29" s="276">
        <f t="shared" si="12"/>
        <v>0</v>
      </c>
    </row>
    <row r="30" spans="1:17" s="182" customFormat="1" ht="24" customHeight="1">
      <c r="A30" s="9">
        <v>6</v>
      </c>
      <c r="B30" s="200" t="s">
        <v>124</v>
      </c>
      <c r="C30" s="30"/>
      <c r="D30" s="224">
        <v>0</v>
      </c>
      <c r="E30" s="224">
        <v>1</v>
      </c>
      <c r="F30" s="232">
        <v>0</v>
      </c>
      <c r="G30" s="232">
        <v>0</v>
      </c>
      <c r="H30" s="232">
        <f t="shared" si="7"/>
        <v>1</v>
      </c>
      <c r="I30" s="232">
        <v>0</v>
      </c>
      <c r="J30" s="232">
        <v>0</v>
      </c>
      <c r="K30" s="238">
        <f t="shared" si="8"/>
        <v>1</v>
      </c>
      <c r="L30" s="238">
        <f t="shared" si="9"/>
        <v>1</v>
      </c>
      <c r="M30" s="250">
        <f t="shared" si="10"/>
        <v>0</v>
      </c>
      <c r="N30" s="262">
        <f t="shared" si="11"/>
        <v>0</v>
      </c>
      <c r="O30" s="258">
        <v>1</v>
      </c>
      <c r="P30" s="232">
        <v>0</v>
      </c>
      <c r="Q30" s="276">
        <f t="shared" si="12"/>
        <v>0</v>
      </c>
    </row>
    <row r="31" spans="1:17" s="182" customFormat="1" ht="24" customHeight="1">
      <c r="A31" s="9">
        <v>7</v>
      </c>
      <c r="B31" s="200" t="s">
        <v>125</v>
      </c>
      <c r="C31" s="30"/>
      <c r="D31" s="224">
        <v>0</v>
      </c>
      <c r="E31" s="224">
        <v>3495</v>
      </c>
      <c r="F31" s="232">
        <v>796</v>
      </c>
      <c r="G31" s="232">
        <v>0</v>
      </c>
      <c r="H31" s="232">
        <f t="shared" si="7"/>
        <v>4291</v>
      </c>
      <c r="I31" s="232">
        <v>1317</v>
      </c>
      <c r="J31" s="232">
        <v>1317</v>
      </c>
      <c r="K31" s="238">
        <f t="shared" si="8"/>
        <v>2974</v>
      </c>
      <c r="L31" s="238">
        <f t="shared" si="9"/>
        <v>2974</v>
      </c>
      <c r="M31" s="250">
        <f t="shared" si="10"/>
        <v>30.69</v>
      </c>
      <c r="N31" s="262">
        <f t="shared" si="11"/>
        <v>30.69</v>
      </c>
      <c r="O31" s="258">
        <v>4167</v>
      </c>
      <c r="P31" s="232">
        <v>641</v>
      </c>
      <c r="Q31" s="276">
        <f t="shared" si="12"/>
        <v>15.38</v>
      </c>
    </row>
    <row r="32" spans="1:17" s="182" customFormat="1" ht="24" customHeight="1">
      <c r="A32" s="9">
        <v>8</v>
      </c>
      <c r="B32" s="201" t="s">
        <v>127</v>
      </c>
      <c r="C32" s="218"/>
      <c r="D32" s="224">
        <v>0</v>
      </c>
      <c r="E32" s="224">
        <v>18793</v>
      </c>
      <c r="F32" s="232">
        <v>-8793</v>
      </c>
      <c r="G32" s="232">
        <v>0</v>
      </c>
      <c r="H32" s="232">
        <f t="shared" si="7"/>
        <v>10000</v>
      </c>
      <c r="I32" s="232">
        <v>0</v>
      </c>
      <c r="J32" s="232">
        <v>0</v>
      </c>
      <c r="K32" s="238">
        <f t="shared" si="8"/>
        <v>10000</v>
      </c>
      <c r="L32" s="238">
        <f t="shared" si="9"/>
        <v>10000</v>
      </c>
      <c r="M32" s="251">
        <f t="shared" si="10"/>
        <v>0</v>
      </c>
      <c r="N32" s="263">
        <f t="shared" si="11"/>
        <v>0</v>
      </c>
      <c r="O32" s="268">
        <v>43926</v>
      </c>
      <c r="P32" s="274">
        <v>0</v>
      </c>
      <c r="Q32" s="246">
        <f t="shared" si="12"/>
        <v>0</v>
      </c>
    </row>
    <row r="33" spans="1:17" s="9" customFormat="1" ht="24" customHeight="1">
      <c r="A33" s="9">
        <v>9</v>
      </c>
      <c r="B33" s="17" t="s">
        <v>147</v>
      </c>
      <c r="C33" s="23"/>
      <c r="D33" s="225">
        <f t="shared" ref="D33:L33" si="13">SUM(D25:D32)</f>
        <v>0</v>
      </c>
      <c r="E33" s="225">
        <f t="shared" si="13"/>
        <v>1607942</v>
      </c>
      <c r="F33" s="225">
        <f t="shared" si="13"/>
        <v>49286</v>
      </c>
      <c r="G33" s="225">
        <f t="shared" si="13"/>
        <v>0</v>
      </c>
      <c r="H33" s="225">
        <f t="shared" si="13"/>
        <v>1657228</v>
      </c>
      <c r="I33" s="225">
        <f t="shared" si="13"/>
        <v>612728</v>
      </c>
      <c r="J33" s="225">
        <f t="shared" si="13"/>
        <v>610382</v>
      </c>
      <c r="K33" s="225">
        <f t="shared" si="13"/>
        <v>1044500</v>
      </c>
      <c r="L33" s="225">
        <f t="shared" si="13"/>
        <v>1046846</v>
      </c>
      <c r="M33" s="252">
        <f t="shared" si="10"/>
        <v>36.97</v>
      </c>
      <c r="N33" s="264">
        <f t="shared" si="11"/>
        <v>36.83</v>
      </c>
      <c r="O33" s="269">
        <f>SUM(O25:O32)</f>
        <v>1687440</v>
      </c>
      <c r="P33" s="225">
        <f>SUM(P25:P32)</f>
        <v>562380</v>
      </c>
      <c r="Q33" s="264">
        <f t="shared" si="12"/>
        <v>33.33</v>
      </c>
    </row>
    <row r="34" spans="1:17">
      <c r="B34" s="202" t="s">
        <v>324</v>
      </c>
      <c r="C34" s="219"/>
      <c r="D34" s="219"/>
      <c r="E34" s="219"/>
      <c r="F34" s="219"/>
      <c r="G34" s="219"/>
      <c r="H34" s="219"/>
      <c r="I34" s="219"/>
      <c r="J34" s="219"/>
      <c r="K34" s="219"/>
      <c r="L34" s="219"/>
      <c r="M34" s="219"/>
      <c r="N34" s="219"/>
      <c r="O34" s="219"/>
      <c r="P34" s="219"/>
      <c r="Q34" s="277"/>
    </row>
    <row r="35" spans="1:17">
      <c r="B35" s="203"/>
      <c r="C35" s="220"/>
      <c r="D35" s="220"/>
      <c r="E35" s="220"/>
      <c r="F35" s="220"/>
      <c r="G35" s="220"/>
      <c r="H35" s="220"/>
      <c r="I35" s="220"/>
      <c r="J35" s="220"/>
      <c r="K35" s="220"/>
      <c r="L35" s="220"/>
      <c r="M35" s="220"/>
      <c r="N35" s="220"/>
      <c r="O35" s="220"/>
      <c r="P35" s="220"/>
      <c r="Q35" s="278"/>
    </row>
    <row r="36" spans="1:17">
      <c r="B36" s="203"/>
      <c r="C36" s="220"/>
      <c r="D36" s="220"/>
      <c r="E36" s="220"/>
      <c r="F36" s="220"/>
      <c r="G36" s="220"/>
      <c r="H36" s="220"/>
      <c r="I36" s="220"/>
      <c r="J36" s="220"/>
      <c r="K36" s="220"/>
      <c r="L36" s="220"/>
      <c r="M36" s="220"/>
      <c r="N36" s="220"/>
      <c r="O36" s="220"/>
      <c r="P36" s="220"/>
      <c r="Q36" s="278"/>
    </row>
    <row r="37" spans="1:17">
      <c r="B37" s="204"/>
      <c r="C37" s="221"/>
      <c r="D37" s="221"/>
      <c r="E37" s="221"/>
      <c r="F37" s="221"/>
      <c r="G37" s="221"/>
      <c r="H37" s="221"/>
      <c r="I37" s="221"/>
      <c r="J37" s="221"/>
      <c r="K37" s="221"/>
      <c r="L37" s="221"/>
      <c r="M37" s="221"/>
      <c r="N37" s="221"/>
      <c r="O37" s="221"/>
      <c r="P37" s="221"/>
      <c r="Q37" s="279"/>
    </row>
  </sheetData>
  <mergeCells count="36">
    <mergeCell ref="A1:E1"/>
    <mergeCell ref="D4:G4"/>
    <mergeCell ref="L4:M4"/>
    <mergeCell ref="N4:P4"/>
    <mergeCell ref="B7:C7"/>
    <mergeCell ref="B8:C8"/>
    <mergeCell ref="B9:C9"/>
    <mergeCell ref="B10:C10"/>
    <mergeCell ref="B11:C11"/>
    <mergeCell ref="B12:C12"/>
    <mergeCell ref="B13:C13"/>
    <mergeCell ref="B14:C14"/>
    <mergeCell ref="D22:H22"/>
    <mergeCell ref="M22:N22"/>
    <mergeCell ref="O22:Q22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4:C5"/>
    <mergeCell ref="H4:H5"/>
    <mergeCell ref="I4:I5"/>
    <mergeCell ref="J4:J5"/>
    <mergeCell ref="K4:K5"/>
    <mergeCell ref="B15:P18"/>
    <mergeCell ref="B22:C23"/>
    <mergeCell ref="I22:I23"/>
    <mergeCell ref="J22:J23"/>
    <mergeCell ref="K22:K23"/>
    <mergeCell ref="L22:L23"/>
    <mergeCell ref="B34:Q37"/>
  </mergeCells>
  <phoneticPr fontId="20"/>
  <pageMargins left="0.23622047244094491" right="0.17" top="0.43307086614173229" bottom="0.31496062992125984" header="0.43307086614173229" footer="0.35433070866141736"/>
  <pageSetup paperSize="9" scale="82" fitToWidth="1" fitToHeight="1" orientation="landscape" usePrinterDefaults="1" cellComments="asDisplayed" r:id="rId1"/>
  <headerFooter alignWithMargins="0">
    <oddHeader>&amp;C３</oddHeader>
  </headerFooter>
  <rowBreaks count="1" manualBreakCount="1">
    <brk id="37" max="16" man="1"/>
  </rowBreak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indexed="25"/>
  </sheetPr>
  <dimension ref="A1:Q31"/>
  <sheetViews>
    <sheetView view="pageBreakPreview" zoomScaleNormal="85" zoomScaleSheetLayoutView="100" workbookViewId="0">
      <pane ySplit="7" topLeftCell="A17" activePane="bottomLeft" state="frozen"/>
      <selection pane="bottomLeft" activeCell="B20" sqref="B20:N27"/>
    </sheetView>
  </sheetViews>
  <sheetFormatPr defaultRowHeight="13"/>
  <cols>
    <col min="1" max="1" width="3" style="7" customWidth="1"/>
    <col min="2" max="3" width="9.1796875" style="7" customWidth="1"/>
    <col min="4" max="17" width="9.08984375" style="7" customWidth="1"/>
    <col min="18" max="16384" width="9" style="7" bestFit="1" customWidth="1"/>
  </cols>
  <sheetData>
    <row r="1" spans="1:16" s="0" customFormat="1" ht="16.5">
      <c r="A1" s="184" t="s">
        <v>158</v>
      </c>
      <c r="B1" s="184"/>
      <c r="C1" s="184"/>
      <c r="D1" s="184"/>
      <c r="E1" s="184"/>
    </row>
    <row r="2" spans="1:16" s="0" customFormat="1" ht="16.5">
      <c r="A2" s="280"/>
      <c r="B2" s="280"/>
      <c r="C2" s="280"/>
      <c r="D2" s="280"/>
    </row>
    <row r="3" spans="1:16" s="179" customFormat="1" ht="16.5">
      <c r="B3" s="11" t="s">
        <v>162</v>
      </c>
      <c r="P3" s="72" t="s">
        <v>96</v>
      </c>
    </row>
    <row r="4" spans="1:16">
      <c r="C4" s="27" t="s">
        <v>21</v>
      </c>
      <c r="D4" s="2">
        <v>1</v>
      </c>
      <c r="E4" s="2">
        <v>2</v>
      </c>
      <c r="F4" s="2">
        <v>3</v>
      </c>
      <c r="G4" s="2">
        <v>4</v>
      </c>
      <c r="H4" s="2">
        <v>5</v>
      </c>
      <c r="I4" s="2">
        <v>6</v>
      </c>
      <c r="J4" s="2">
        <v>7</v>
      </c>
      <c r="K4" s="2">
        <v>8</v>
      </c>
      <c r="L4" s="2">
        <v>9</v>
      </c>
      <c r="M4" s="2">
        <v>10</v>
      </c>
      <c r="N4" s="2">
        <v>11</v>
      </c>
      <c r="O4" s="2">
        <v>12</v>
      </c>
      <c r="P4" s="2">
        <v>13</v>
      </c>
    </row>
    <row r="5" spans="1:16" s="180" customFormat="1" ht="19.5" customHeight="1">
      <c r="B5" s="187" t="s">
        <v>130</v>
      </c>
      <c r="C5" s="205"/>
      <c r="D5" s="222" t="s">
        <v>132</v>
      </c>
      <c r="E5" s="227"/>
      <c r="F5" s="227"/>
      <c r="G5" s="233"/>
      <c r="H5" s="234" t="s">
        <v>133</v>
      </c>
      <c r="I5" s="234" t="s">
        <v>135</v>
      </c>
      <c r="J5" s="234" t="s">
        <v>1</v>
      </c>
      <c r="K5" s="234" t="s">
        <v>45</v>
      </c>
      <c r="L5" s="234" t="s">
        <v>136</v>
      </c>
      <c r="M5" s="243"/>
      <c r="N5" s="253" t="s">
        <v>270</v>
      </c>
      <c r="O5" s="234"/>
      <c r="P5" s="243"/>
    </row>
    <row r="6" spans="1:16" s="180" customFormat="1" ht="19.5" customHeight="1">
      <c r="B6" s="188"/>
      <c r="C6" s="206"/>
      <c r="D6" s="32" t="s">
        <v>43</v>
      </c>
      <c r="E6" s="32" t="s">
        <v>50</v>
      </c>
      <c r="F6" s="32" t="s">
        <v>51</v>
      </c>
      <c r="G6" s="32" t="s">
        <v>137</v>
      </c>
      <c r="H6" s="32"/>
      <c r="I6" s="32"/>
      <c r="J6" s="32"/>
      <c r="K6" s="32"/>
      <c r="L6" s="32" t="s">
        <v>44</v>
      </c>
      <c r="M6" s="119" t="s">
        <v>138</v>
      </c>
      <c r="N6" s="254" t="s">
        <v>0</v>
      </c>
      <c r="O6" s="265" t="s">
        <v>38</v>
      </c>
      <c r="P6" s="119" t="s">
        <v>44</v>
      </c>
    </row>
    <row r="7" spans="1:16" s="181" customFormat="1" ht="19.5" customHeight="1">
      <c r="A7" s="185" t="s">
        <v>48</v>
      </c>
      <c r="B7" s="189"/>
      <c r="C7" s="207"/>
      <c r="D7" s="33" t="s">
        <v>49</v>
      </c>
      <c r="E7" s="228"/>
      <c r="F7" s="228"/>
      <c r="G7" s="33" t="s">
        <v>140</v>
      </c>
      <c r="H7" s="33" t="s">
        <v>47</v>
      </c>
      <c r="I7" s="33" t="s">
        <v>61</v>
      </c>
      <c r="J7" s="33" t="s">
        <v>64</v>
      </c>
      <c r="K7" s="33" t="s">
        <v>142</v>
      </c>
      <c r="L7" s="33" t="s">
        <v>143</v>
      </c>
      <c r="M7" s="244" t="s">
        <v>145</v>
      </c>
      <c r="N7" s="255" t="s">
        <v>70</v>
      </c>
      <c r="O7" s="266" t="s">
        <v>13</v>
      </c>
      <c r="P7" s="270" t="s">
        <v>73</v>
      </c>
    </row>
    <row r="8" spans="1:16" s="182" customFormat="1" ht="26.5" customHeight="1">
      <c r="A8" s="9">
        <v>1</v>
      </c>
      <c r="B8" s="199" t="s">
        <v>164</v>
      </c>
      <c r="C8" s="28"/>
      <c r="D8" s="223">
        <v>0</v>
      </c>
      <c r="E8" s="223">
        <v>180645</v>
      </c>
      <c r="F8" s="223">
        <v>0</v>
      </c>
      <c r="G8" s="231">
        <f>SUM(D8:F8)</f>
        <v>180645</v>
      </c>
      <c r="H8" s="231">
        <v>190657</v>
      </c>
      <c r="I8" s="231">
        <v>95359</v>
      </c>
      <c r="J8" s="237">
        <f>G8-I8</f>
        <v>85286</v>
      </c>
      <c r="K8" s="237">
        <f>H8-I8</f>
        <v>95298</v>
      </c>
      <c r="L8" s="295">
        <f>ROUND(I8/G8*100,1)</f>
        <v>52.8</v>
      </c>
      <c r="M8" s="245">
        <f>IF(H8&gt;0,ROUND(I8/H8*100,2),0)</f>
        <v>50.02</v>
      </c>
      <c r="N8" s="231">
        <v>168548</v>
      </c>
      <c r="O8" s="231">
        <v>84500</v>
      </c>
      <c r="P8" s="304">
        <f>ROUND(O8/N8*100,2)</f>
        <v>50.13</v>
      </c>
    </row>
    <row r="9" spans="1:16" s="182" customFormat="1" ht="26.5" customHeight="1">
      <c r="A9" s="9">
        <v>2</v>
      </c>
      <c r="B9" s="200" t="s">
        <v>12</v>
      </c>
      <c r="C9" s="30"/>
      <c r="D9" s="224">
        <v>0</v>
      </c>
      <c r="E9" s="224">
        <v>65217</v>
      </c>
      <c r="F9" s="224">
        <v>0</v>
      </c>
      <c r="G9" s="232">
        <f>SUM(D9:F9)</f>
        <v>65217</v>
      </c>
      <c r="H9" s="232">
        <v>0</v>
      </c>
      <c r="I9" s="232">
        <v>0</v>
      </c>
      <c r="J9" s="238">
        <f>G9-I9</f>
        <v>65217</v>
      </c>
      <c r="K9" s="238">
        <f>H9-I9</f>
        <v>0</v>
      </c>
      <c r="L9" s="296">
        <f>ROUND(I9/G9*100,1)</f>
        <v>0</v>
      </c>
      <c r="M9" s="246">
        <f>IF(H9&gt;0,ROUND(I9/H9*100,2),0)</f>
        <v>0</v>
      </c>
      <c r="N9" s="232">
        <v>62378</v>
      </c>
      <c r="O9" s="232">
        <v>0</v>
      </c>
      <c r="P9" s="305">
        <f>ROUND(O9/N9*100,2)</f>
        <v>0</v>
      </c>
    </row>
    <row r="10" spans="1:16" s="182" customFormat="1" ht="26.5" customHeight="1">
      <c r="A10" s="9">
        <v>3</v>
      </c>
      <c r="B10" s="200" t="s">
        <v>60</v>
      </c>
      <c r="C10" s="30"/>
      <c r="D10" s="224">
        <v>0</v>
      </c>
      <c r="E10" s="224">
        <v>1</v>
      </c>
      <c r="F10" s="224">
        <v>0</v>
      </c>
      <c r="G10" s="232">
        <f>SUM(D10:F10)</f>
        <v>1</v>
      </c>
      <c r="H10" s="232">
        <v>1175</v>
      </c>
      <c r="I10" s="232">
        <v>1175</v>
      </c>
      <c r="J10" s="238">
        <f>G10-I10</f>
        <v>-1174</v>
      </c>
      <c r="K10" s="238">
        <f>H10-I10</f>
        <v>0</v>
      </c>
      <c r="L10" s="297">
        <f>ROUND(I10/G10*100,1)</f>
        <v>117500</v>
      </c>
      <c r="M10" s="246">
        <f>IF(H10&gt;0,ROUND(I10/H10*100,2),0)</f>
        <v>100</v>
      </c>
      <c r="N10" s="232">
        <v>1</v>
      </c>
      <c r="O10" s="232">
        <v>834</v>
      </c>
      <c r="P10" s="305">
        <f>ROUND(O10/N10*100,2)</f>
        <v>83400</v>
      </c>
    </row>
    <row r="11" spans="1:16" s="182" customFormat="1" ht="26.5" customHeight="1">
      <c r="A11" s="9">
        <v>4</v>
      </c>
      <c r="B11" s="200" t="s">
        <v>91</v>
      </c>
      <c r="C11" s="30"/>
      <c r="D11" s="224">
        <v>0</v>
      </c>
      <c r="E11" s="224">
        <v>444</v>
      </c>
      <c r="F11" s="232">
        <v>0</v>
      </c>
      <c r="G11" s="232">
        <f>SUM(D11:F11)</f>
        <v>444</v>
      </c>
      <c r="H11" s="232">
        <v>0</v>
      </c>
      <c r="I11" s="232">
        <v>0</v>
      </c>
      <c r="J11" s="238">
        <f>G11-I11</f>
        <v>444</v>
      </c>
      <c r="K11" s="238">
        <f>H11-I11</f>
        <v>0</v>
      </c>
      <c r="L11" s="296">
        <f>ROUND(I11/G11*100,1)</f>
        <v>0</v>
      </c>
      <c r="M11" s="246">
        <f>IF(H11&gt;0,ROUND(I11/H11*100,2),0)</f>
        <v>0</v>
      </c>
      <c r="N11" s="232">
        <v>444</v>
      </c>
      <c r="O11" s="232">
        <v>4</v>
      </c>
      <c r="P11" s="306">
        <f>ROUND(O11/N11*100,2)</f>
        <v>0.9</v>
      </c>
    </row>
    <row r="12" spans="1:16" s="9" customFormat="1" ht="26.5" customHeight="1">
      <c r="A12" s="9">
        <v>5</v>
      </c>
      <c r="B12" s="17" t="s">
        <v>147</v>
      </c>
      <c r="C12" s="23"/>
      <c r="D12" s="225">
        <f t="shared" ref="D12:K12" si="0">SUM(D8:D11)</f>
        <v>0</v>
      </c>
      <c r="E12" s="225">
        <f t="shared" si="0"/>
        <v>246307</v>
      </c>
      <c r="F12" s="225">
        <f t="shared" si="0"/>
        <v>0</v>
      </c>
      <c r="G12" s="225">
        <f t="shared" si="0"/>
        <v>246307</v>
      </c>
      <c r="H12" s="225">
        <f t="shared" si="0"/>
        <v>191832</v>
      </c>
      <c r="I12" s="225">
        <f t="shared" si="0"/>
        <v>96534</v>
      </c>
      <c r="J12" s="225">
        <f t="shared" si="0"/>
        <v>149773</v>
      </c>
      <c r="K12" s="225">
        <f t="shared" si="0"/>
        <v>95298</v>
      </c>
      <c r="L12" s="242">
        <f>ROUND(I12/G12*100,2)</f>
        <v>39.19</v>
      </c>
      <c r="M12" s="248">
        <f>IF(H12&gt;0,ROUND(I12/H12*100,2),0)</f>
        <v>50.32</v>
      </c>
      <c r="N12" s="225">
        <f>SUM(N8:N11)</f>
        <v>231371</v>
      </c>
      <c r="O12" s="225">
        <f>SUM(O8:O11)</f>
        <v>85338</v>
      </c>
      <c r="P12" s="248">
        <f>ROUND(O12/N12*100,2)</f>
        <v>36.880000000000003</v>
      </c>
    </row>
    <row r="13" spans="1:16" s="183" customFormat="1" ht="12.75" customHeight="1">
      <c r="A13" s="9"/>
      <c r="B13" s="281" t="s">
        <v>328</v>
      </c>
      <c r="C13" s="287"/>
      <c r="D13" s="287"/>
      <c r="E13" s="287"/>
      <c r="F13" s="287"/>
      <c r="G13" s="287"/>
      <c r="H13" s="287"/>
      <c r="I13" s="287"/>
      <c r="J13" s="287"/>
      <c r="K13" s="287"/>
      <c r="L13" s="287"/>
      <c r="M13" s="287"/>
      <c r="N13" s="287"/>
      <c r="O13" s="287"/>
      <c r="P13" s="307"/>
    </row>
    <row r="14" spans="1:16" s="183" customFormat="1" ht="12.75" customHeight="1">
      <c r="B14" s="282"/>
      <c r="C14" s="288"/>
      <c r="D14" s="288"/>
      <c r="E14" s="288"/>
      <c r="F14" s="288"/>
      <c r="G14" s="288"/>
      <c r="H14" s="288"/>
      <c r="I14" s="288"/>
      <c r="J14" s="288"/>
      <c r="K14" s="288"/>
      <c r="L14" s="288"/>
      <c r="M14" s="288"/>
      <c r="N14" s="288"/>
      <c r="O14" s="288"/>
      <c r="P14" s="308"/>
    </row>
    <row r="15" spans="1:16" s="183" customFormat="1" ht="12.75" customHeight="1">
      <c r="B15" s="282"/>
      <c r="C15" s="288"/>
      <c r="D15" s="288"/>
      <c r="E15" s="288"/>
      <c r="F15" s="288"/>
      <c r="G15" s="288"/>
      <c r="H15" s="288"/>
      <c r="I15" s="288"/>
      <c r="J15" s="288"/>
      <c r="K15" s="288"/>
      <c r="L15" s="288"/>
      <c r="M15" s="288"/>
      <c r="N15" s="288"/>
      <c r="O15" s="288"/>
      <c r="P15" s="308"/>
    </row>
    <row r="16" spans="1:16" s="183" customFormat="1" ht="12.75" customHeight="1">
      <c r="B16" s="283"/>
      <c r="C16" s="289"/>
      <c r="D16" s="289"/>
      <c r="E16" s="289"/>
      <c r="F16" s="289"/>
      <c r="G16" s="289"/>
      <c r="H16" s="289"/>
      <c r="I16" s="289"/>
      <c r="J16" s="289"/>
      <c r="K16" s="289"/>
      <c r="L16" s="289"/>
      <c r="M16" s="289"/>
      <c r="N16" s="289"/>
      <c r="O16" s="289"/>
      <c r="P16" s="309"/>
    </row>
    <row r="17" spans="1:17" s="183" customFormat="1" ht="19.5" customHeight="1">
      <c r="B17" s="2"/>
      <c r="C17" s="214"/>
      <c r="D17" s="214"/>
      <c r="G17" s="72"/>
      <c r="H17" s="72"/>
      <c r="I17" s="72"/>
      <c r="J17" s="72"/>
      <c r="K17" s="72"/>
      <c r="L17" s="72"/>
      <c r="M17" s="72"/>
    </row>
    <row r="18" spans="1:17" s="7" customFormat="1" ht="19.5" customHeight="1">
      <c r="A18" s="7"/>
      <c r="B18" s="11" t="s">
        <v>148</v>
      </c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2" t="s">
        <v>96</v>
      </c>
    </row>
    <row r="19" spans="1:17" s="7" customFormat="1" ht="13.5" customHeight="1">
      <c r="A19" s="7"/>
      <c r="B19" s="7"/>
      <c r="C19" s="27" t="s">
        <v>21</v>
      </c>
      <c r="D19" s="2">
        <v>1</v>
      </c>
      <c r="E19" s="2">
        <v>2</v>
      </c>
      <c r="F19" s="2">
        <v>3</v>
      </c>
      <c r="G19" s="2">
        <v>4</v>
      </c>
      <c r="H19" s="2">
        <v>5</v>
      </c>
      <c r="I19" s="2">
        <v>6</v>
      </c>
      <c r="J19" s="2">
        <v>7</v>
      </c>
      <c r="K19" s="2">
        <v>8</v>
      </c>
      <c r="L19" s="2">
        <v>9</v>
      </c>
      <c r="M19" s="2">
        <v>10</v>
      </c>
      <c r="N19" s="2">
        <v>11</v>
      </c>
      <c r="O19" s="2">
        <v>12</v>
      </c>
      <c r="P19" s="2">
        <v>13</v>
      </c>
      <c r="Q19" s="2">
        <v>14</v>
      </c>
    </row>
    <row r="20" spans="1:17" s="180" customFormat="1" ht="19.5" customHeight="1">
      <c r="B20" s="187" t="s">
        <v>130</v>
      </c>
      <c r="C20" s="290"/>
      <c r="D20" s="31" t="s">
        <v>132</v>
      </c>
      <c r="E20" s="37"/>
      <c r="F20" s="37"/>
      <c r="G20" s="37"/>
      <c r="H20" s="42"/>
      <c r="I20" s="234" t="s">
        <v>149</v>
      </c>
      <c r="J20" s="234" t="s">
        <v>144</v>
      </c>
      <c r="K20" s="43" t="s">
        <v>98</v>
      </c>
      <c r="L20" s="234" t="s">
        <v>99</v>
      </c>
      <c r="M20" s="234" t="s">
        <v>100</v>
      </c>
      <c r="N20" s="243"/>
      <c r="O20" s="253" t="s">
        <v>284</v>
      </c>
      <c r="P20" s="234"/>
      <c r="Q20" s="243"/>
    </row>
    <row r="21" spans="1:17" s="180" customFormat="1" ht="19.5" customHeight="1">
      <c r="B21" s="188"/>
      <c r="C21" s="291"/>
      <c r="D21" s="32" t="s">
        <v>43</v>
      </c>
      <c r="E21" s="32" t="s">
        <v>50</v>
      </c>
      <c r="F21" s="32" t="s">
        <v>51</v>
      </c>
      <c r="G21" s="32" t="s">
        <v>106</v>
      </c>
      <c r="H21" s="32" t="s">
        <v>69</v>
      </c>
      <c r="I21" s="32"/>
      <c r="J21" s="32"/>
      <c r="K21" s="44"/>
      <c r="L21" s="32"/>
      <c r="M21" s="32" t="s">
        <v>322</v>
      </c>
      <c r="N21" s="119" t="s">
        <v>126</v>
      </c>
      <c r="O21" s="254" t="s">
        <v>0</v>
      </c>
      <c r="P21" s="265" t="s">
        <v>40</v>
      </c>
      <c r="Q21" s="275" t="s">
        <v>323</v>
      </c>
    </row>
    <row r="22" spans="1:17" s="181" customFormat="1" ht="19.5" customHeight="1">
      <c r="A22" s="185" t="s">
        <v>48</v>
      </c>
      <c r="B22" s="189"/>
      <c r="C22" s="292"/>
      <c r="D22" s="33" t="s">
        <v>105</v>
      </c>
      <c r="E22" s="228"/>
      <c r="F22" s="228"/>
      <c r="G22" s="228"/>
      <c r="H22" s="33" t="s">
        <v>140</v>
      </c>
      <c r="I22" s="33" t="s">
        <v>47</v>
      </c>
      <c r="J22" s="33" t="s">
        <v>61</v>
      </c>
      <c r="K22" s="33" t="s">
        <v>107</v>
      </c>
      <c r="L22" s="33" t="s">
        <v>64</v>
      </c>
      <c r="M22" s="33" t="s">
        <v>152</v>
      </c>
      <c r="N22" s="33" t="s">
        <v>143</v>
      </c>
      <c r="O22" s="255" t="s">
        <v>70</v>
      </c>
      <c r="P22" s="266" t="s">
        <v>13</v>
      </c>
      <c r="Q22" s="270" t="s">
        <v>73</v>
      </c>
    </row>
    <row r="23" spans="1:17" s="182" customFormat="1" ht="26.5" customHeight="1">
      <c r="A23" s="9">
        <v>1</v>
      </c>
      <c r="B23" s="199" t="s">
        <v>111</v>
      </c>
      <c r="C23" s="28"/>
      <c r="D23" s="223">
        <v>0</v>
      </c>
      <c r="E23" s="223">
        <v>4891</v>
      </c>
      <c r="F23" s="231">
        <v>0</v>
      </c>
      <c r="G23" s="231">
        <v>0</v>
      </c>
      <c r="H23" s="231">
        <f>SUM(D23:G23)</f>
        <v>4891</v>
      </c>
      <c r="I23" s="231">
        <v>3743</v>
      </c>
      <c r="J23" s="231">
        <v>3120</v>
      </c>
      <c r="K23" s="237">
        <f>H23-I23</f>
        <v>1148</v>
      </c>
      <c r="L23" s="237">
        <f>H23-J23</f>
        <v>1771</v>
      </c>
      <c r="M23" s="298">
        <f>ROUND(I23/H23*100,2)</f>
        <v>76.53</v>
      </c>
      <c r="N23" s="298">
        <f>ROUND(J23/H23*100,2)</f>
        <v>63.79</v>
      </c>
      <c r="O23" s="258">
        <v>3942</v>
      </c>
      <c r="P23" s="231">
        <v>2308</v>
      </c>
      <c r="Q23" s="245">
        <f>ROUND(P23/O23*100,2)</f>
        <v>58.55</v>
      </c>
    </row>
    <row r="24" spans="1:17" s="182" customFormat="1" ht="26.5" customHeight="1">
      <c r="A24" s="9">
        <v>2</v>
      </c>
      <c r="B24" s="284" t="s">
        <v>166</v>
      </c>
      <c r="C24" s="293"/>
      <c r="D24" s="224">
        <v>0</v>
      </c>
      <c r="E24" s="224">
        <v>240973</v>
      </c>
      <c r="F24" s="232">
        <v>0</v>
      </c>
      <c r="G24" s="232">
        <v>0</v>
      </c>
      <c r="H24" s="232">
        <f>SUM(D24:G24)</f>
        <v>240973</v>
      </c>
      <c r="I24" s="232">
        <v>82499</v>
      </c>
      <c r="J24" s="232">
        <v>82499</v>
      </c>
      <c r="K24" s="238">
        <f>H24-I24</f>
        <v>158474</v>
      </c>
      <c r="L24" s="238">
        <f>H24-J24</f>
        <v>158474</v>
      </c>
      <c r="M24" s="298">
        <f>ROUND(I24/H24*100,2)</f>
        <v>34.24</v>
      </c>
      <c r="N24" s="298">
        <f>ROUND(J24/H24*100,2)</f>
        <v>34.24</v>
      </c>
      <c r="O24" s="258">
        <v>226986</v>
      </c>
      <c r="P24" s="232">
        <v>69577</v>
      </c>
      <c r="Q24" s="276">
        <f>ROUND(P24/O24*100,2)</f>
        <v>30.65</v>
      </c>
    </row>
    <row r="25" spans="1:17" s="182" customFormat="1" ht="26.5" customHeight="1">
      <c r="A25" s="9">
        <v>3</v>
      </c>
      <c r="B25" s="285" t="s">
        <v>125</v>
      </c>
      <c r="C25" s="29"/>
      <c r="D25" s="224">
        <v>0</v>
      </c>
      <c r="E25" s="224">
        <v>442</v>
      </c>
      <c r="F25" s="232">
        <v>0</v>
      </c>
      <c r="G25" s="232">
        <v>0</v>
      </c>
      <c r="H25" s="232">
        <f>SUM(D25:G25)</f>
        <v>442</v>
      </c>
      <c r="I25" s="232">
        <v>315</v>
      </c>
      <c r="J25" s="232">
        <v>315</v>
      </c>
      <c r="K25" s="238">
        <f>H25-I25</f>
        <v>127</v>
      </c>
      <c r="L25" s="238">
        <f>H25-J25</f>
        <v>127</v>
      </c>
      <c r="M25" s="298">
        <f>ROUND(I25/H25*100,2)</f>
        <v>71.27</v>
      </c>
      <c r="N25" s="298">
        <f>ROUND(J25/H25*100,2)</f>
        <v>71.27</v>
      </c>
      <c r="O25" s="258">
        <v>442</v>
      </c>
      <c r="P25" s="232">
        <v>162</v>
      </c>
      <c r="Q25" s="276">
        <f>ROUND(P25/O25*100,2)</f>
        <v>36.65</v>
      </c>
    </row>
    <row r="26" spans="1:17" s="182" customFormat="1" ht="26.5" customHeight="1">
      <c r="A26" s="9">
        <v>4</v>
      </c>
      <c r="B26" s="200" t="s">
        <v>127</v>
      </c>
      <c r="C26" s="30"/>
      <c r="D26" s="224">
        <v>0</v>
      </c>
      <c r="E26" s="224">
        <v>1</v>
      </c>
      <c r="F26" s="232">
        <v>0</v>
      </c>
      <c r="G26" s="232">
        <v>0</v>
      </c>
      <c r="H26" s="232">
        <f>SUM(D26:G26)</f>
        <v>1</v>
      </c>
      <c r="I26" s="232">
        <v>0</v>
      </c>
      <c r="J26" s="232">
        <v>0</v>
      </c>
      <c r="K26" s="238">
        <f>H26-I26</f>
        <v>1</v>
      </c>
      <c r="L26" s="238">
        <f>H26-J26</f>
        <v>1</v>
      </c>
      <c r="M26" s="299">
        <f>ROUND(I26/H26*100,2)</f>
        <v>0</v>
      </c>
      <c r="N26" s="299">
        <f>ROUND(J26/H26*100,2)</f>
        <v>0</v>
      </c>
      <c r="O26" s="302">
        <v>1</v>
      </c>
      <c r="P26" s="232">
        <v>0</v>
      </c>
      <c r="Q26" s="247">
        <f>ROUND(P26/O26*100,2)</f>
        <v>0</v>
      </c>
    </row>
    <row r="27" spans="1:17" s="9" customFormat="1" ht="26.5" customHeight="1">
      <c r="A27" s="9">
        <v>5</v>
      </c>
      <c r="B27" s="17" t="s">
        <v>147</v>
      </c>
      <c r="C27" s="23"/>
      <c r="D27" s="225">
        <f t="shared" ref="D27:L27" si="1">SUM(D23:D26)</f>
        <v>0</v>
      </c>
      <c r="E27" s="225">
        <f t="shared" si="1"/>
        <v>246307</v>
      </c>
      <c r="F27" s="225">
        <f t="shared" si="1"/>
        <v>0</v>
      </c>
      <c r="G27" s="225">
        <f t="shared" si="1"/>
        <v>0</v>
      </c>
      <c r="H27" s="225">
        <f t="shared" si="1"/>
        <v>246307</v>
      </c>
      <c r="I27" s="225">
        <f t="shared" si="1"/>
        <v>86557</v>
      </c>
      <c r="J27" s="225">
        <f t="shared" si="1"/>
        <v>85934</v>
      </c>
      <c r="K27" s="225">
        <f t="shared" si="1"/>
        <v>159750</v>
      </c>
      <c r="L27" s="225">
        <f t="shared" si="1"/>
        <v>160373</v>
      </c>
      <c r="M27" s="300">
        <f>ROUND(I27/H27*100,2)</f>
        <v>35.14</v>
      </c>
      <c r="N27" s="301">
        <f>ROUND(J27/H27*100,2)</f>
        <v>34.89</v>
      </c>
      <c r="O27" s="303">
        <f>SUM(O23:O26)</f>
        <v>231371</v>
      </c>
      <c r="P27" s="225">
        <f>SUM(P23:P26)</f>
        <v>72047</v>
      </c>
      <c r="Q27" s="248">
        <f>ROUND(P27/O27*100,2)</f>
        <v>31.14</v>
      </c>
    </row>
    <row r="28" spans="1:17" s="183" customFormat="1" ht="12.75" customHeight="1">
      <c r="B28" s="286" t="s">
        <v>325</v>
      </c>
      <c r="C28" s="294"/>
      <c r="D28" s="294"/>
      <c r="E28" s="294"/>
      <c r="F28" s="294"/>
      <c r="G28" s="294"/>
      <c r="H28" s="294"/>
      <c r="I28" s="294"/>
      <c r="J28" s="294"/>
      <c r="K28" s="294"/>
      <c r="L28" s="294"/>
      <c r="M28" s="294"/>
      <c r="N28" s="294"/>
      <c r="O28" s="294"/>
      <c r="P28" s="294"/>
      <c r="Q28" s="310"/>
    </row>
    <row r="29" spans="1:17" s="183" customFormat="1" ht="12.75" customHeight="1">
      <c r="B29" s="286"/>
      <c r="C29" s="294"/>
      <c r="D29" s="294"/>
      <c r="E29" s="294"/>
      <c r="F29" s="294"/>
      <c r="G29" s="294"/>
      <c r="H29" s="294"/>
      <c r="I29" s="294"/>
      <c r="J29" s="294"/>
      <c r="K29" s="294"/>
      <c r="L29" s="294"/>
      <c r="M29" s="294"/>
      <c r="N29" s="294"/>
      <c r="O29" s="294"/>
      <c r="P29" s="294"/>
      <c r="Q29" s="310"/>
    </row>
    <row r="30" spans="1:17" s="183" customFormat="1" ht="12.75" customHeight="1">
      <c r="B30" s="286"/>
      <c r="C30" s="294"/>
      <c r="D30" s="294"/>
      <c r="E30" s="294"/>
      <c r="F30" s="294"/>
      <c r="G30" s="294"/>
      <c r="H30" s="294"/>
      <c r="I30" s="294"/>
      <c r="J30" s="294"/>
      <c r="K30" s="294"/>
      <c r="L30" s="294"/>
      <c r="M30" s="294"/>
      <c r="N30" s="294"/>
      <c r="O30" s="294"/>
      <c r="P30" s="294"/>
      <c r="Q30" s="310"/>
    </row>
    <row r="31" spans="1:17" s="183" customFormat="1" ht="12.75" customHeight="1">
      <c r="B31" s="286"/>
      <c r="C31" s="294"/>
      <c r="D31" s="294"/>
      <c r="E31" s="294"/>
      <c r="F31" s="294"/>
      <c r="G31" s="294"/>
      <c r="H31" s="294"/>
      <c r="I31" s="294"/>
      <c r="J31" s="294"/>
      <c r="K31" s="294"/>
      <c r="L31" s="294"/>
      <c r="M31" s="294"/>
      <c r="N31" s="294"/>
      <c r="O31" s="294"/>
      <c r="P31" s="294"/>
      <c r="Q31" s="310"/>
    </row>
  </sheetData>
  <mergeCells count="29">
    <mergeCell ref="A1:E1"/>
    <mergeCell ref="D5:G5"/>
    <mergeCell ref="L5:M5"/>
    <mergeCell ref="N5:P5"/>
    <mergeCell ref="B8:C8"/>
    <mergeCell ref="B9:C9"/>
    <mergeCell ref="B10:C10"/>
    <mergeCell ref="B11:C11"/>
    <mergeCell ref="B12:C12"/>
    <mergeCell ref="D20:H20"/>
    <mergeCell ref="M20:N20"/>
    <mergeCell ref="O20:Q20"/>
    <mergeCell ref="B23:C23"/>
    <mergeCell ref="B24:C24"/>
    <mergeCell ref="B25:C25"/>
    <mergeCell ref="B26:C26"/>
    <mergeCell ref="B27:C27"/>
    <mergeCell ref="B5:C6"/>
    <mergeCell ref="H5:H6"/>
    <mergeCell ref="I5:I6"/>
    <mergeCell ref="J5:J6"/>
    <mergeCell ref="K5:K6"/>
    <mergeCell ref="B13:P16"/>
    <mergeCell ref="B20:C21"/>
    <mergeCell ref="I20:I21"/>
    <mergeCell ref="J20:J21"/>
    <mergeCell ref="K20:K21"/>
    <mergeCell ref="L20:L21"/>
    <mergeCell ref="B28:Q31"/>
  </mergeCells>
  <phoneticPr fontId="20"/>
  <pageMargins left="0.34" right="0.28999999999999998" top="0.78" bottom="0.33" header="0.43" footer="0.39"/>
  <pageSetup paperSize="9" scale="88" fitToWidth="1" fitToHeight="1" orientation="landscape" usePrinterDefaults="1" cellComments="asDisplayed" r:id="rId1"/>
  <headerFooter alignWithMargins="0">
    <oddFooter>&amp;C４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indexed="25"/>
  </sheetPr>
  <dimension ref="A1:R40"/>
  <sheetViews>
    <sheetView view="pageBreakPreview" topLeftCell="A19" zoomScaleNormal="85" zoomScaleSheetLayoutView="100" workbookViewId="0">
      <selection activeCell="B25" sqref="B25:N36"/>
    </sheetView>
  </sheetViews>
  <sheetFormatPr defaultRowHeight="13"/>
  <cols>
    <col min="1" max="1" width="3" style="7" customWidth="1"/>
    <col min="2" max="17" width="9.1796875" style="7" customWidth="1"/>
    <col min="18" max="16384" width="9" style="7" bestFit="1" customWidth="1"/>
  </cols>
  <sheetData>
    <row r="1" spans="1:18" s="0" customFormat="1" ht="16.5">
      <c r="A1" s="184" t="s">
        <v>167</v>
      </c>
      <c r="B1" s="184"/>
      <c r="C1" s="184"/>
      <c r="D1" s="184"/>
      <c r="E1" s="184"/>
    </row>
    <row r="2" spans="1:18" s="0" customFormat="1" ht="16.5">
      <c r="A2" s="280"/>
      <c r="B2" s="280"/>
      <c r="C2" s="280"/>
      <c r="D2" s="280"/>
    </row>
    <row r="3" spans="1:18" s="179" customFormat="1" ht="18.75" customHeight="1">
      <c r="B3" s="11" t="s">
        <v>162</v>
      </c>
      <c r="P3" s="27" t="s">
        <v>11</v>
      </c>
    </row>
    <row r="4" spans="1:18">
      <c r="C4" s="27" t="s">
        <v>21</v>
      </c>
      <c r="D4" s="2">
        <v>1</v>
      </c>
      <c r="E4" s="2">
        <v>2</v>
      </c>
      <c r="F4" s="2">
        <v>3</v>
      </c>
      <c r="G4" s="2">
        <v>4</v>
      </c>
      <c r="H4" s="2">
        <v>5</v>
      </c>
      <c r="I4" s="2">
        <v>6</v>
      </c>
      <c r="J4" s="2">
        <v>7</v>
      </c>
      <c r="K4" s="2">
        <v>8</v>
      </c>
      <c r="L4" s="2">
        <v>9</v>
      </c>
      <c r="M4" s="2">
        <v>10</v>
      </c>
      <c r="N4" s="2">
        <v>11</v>
      </c>
      <c r="O4" s="2">
        <v>12</v>
      </c>
      <c r="P4" s="2">
        <v>13</v>
      </c>
    </row>
    <row r="5" spans="1:18" s="180" customFormat="1" ht="19.5" customHeight="1">
      <c r="B5" s="187" t="s">
        <v>130</v>
      </c>
      <c r="C5" s="205"/>
      <c r="D5" s="222" t="s">
        <v>132</v>
      </c>
      <c r="E5" s="227"/>
      <c r="F5" s="227"/>
      <c r="G5" s="233"/>
      <c r="H5" s="234" t="s">
        <v>133</v>
      </c>
      <c r="I5" s="234" t="s">
        <v>135</v>
      </c>
      <c r="J5" s="234" t="s">
        <v>1</v>
      </c>
      <c r="K5" s="234" t="s">
        <v>45</v>
      </c>
      <c r="L5" s="234" t="s">
        <v>136</v>
      </c>
      <c r="M5" s="243"/>
      <c r="N5" s="253" t="s">
        <v>270</v>
      </c>
      <c r="O5" s="234"/>
      <c r="P5" s="243"/>
    </row>
    <row r="6" spans="1:18" s="180" customFormat="1" ht="19.5" customHeight="1">
      <c r="B6" s="188"/>
      <c r="C6" s="206"/>
      <c r="D6" s="32" t="s">
        <v>43</v>
      </c>
      <c r="E6" s="32" t="s">
        <v>50</v>
      </c>
      <c r="F6" s="32" t="s">
        <v>51</v>
      </c>
      <c r="G6" s="32" t="s">
        <v>137</v>
      </c>
      <c r="H6" s="32"/>
      <c r="I6" s="32"/>
      <c r="J6" s="32"/>
      <c r="K6" s="32"/>
      <c r="L6" s="32" t="s">
        <v>44</v>
      </c>
      <c r="M6" s="119" t="s">
        <v>138</v>
      </c>
      <c r="N6" s="254" t="s">
        <v>0</v>
      </c>
      <c r="O6" s="265" t="s">
        <v>38</v>
      </c>
      <c r="P6" s="119" t="s">
        <v>44</v>
      </c>
    </row>
    <row r="7" spans="1:18" s="181" customFormat="1" ht="19.5" customHeight="1">
      <c r="A7" s="185" t="s">
        <v>48</v>
      </c>
      <c r="B7" s="189"/>
      <c r="C7" s="207"/>
      <c r="D7" s="33" t="s">
        <v>49</v>
      </c>
      <c r="E7" s="228"/>
      <c r="F7" s="228"/>
      <c r="G7" s="33" t="s">
        <v>140</v>
      </c>
      <c r="H7" s="33" t="s">
        <v>47</v>
      </c>
      <c r="I7" s="33" t="s">
        <v>61</v>
      </c>
      <c r="J7" s="33" t="s">
        <v>64</v>
      </c>
      <c r="K7" s="33" t="s">
        <v>142</v>
      </c>
      <c r="L7" s="33" t="s">
        <v>143</v>
      </c>
      <c r="M7" s="244" t="s">
        <v>145</v>
      </c>
      <c r="N7" s="255" t="s">
        <v>70</v>
      </c>
      <c r="O7" s="266" t="s">
        <v>13</v>
      </c>
      <c r="P7" s="270" t="s">
        <v>73</v>
      </c>
    </row>
    <row r="8" spans="1:18" s="182" customFormat="1" ht="24" customHeight="1">
      <c r="A8" s="9">
        <v>1</v>
      </c>
      <c r="B8" s="190" t="s">
        <v>168</v>
      </c>
      <c r="C8" s="208"/>
      <c r="D8" s="223">
        <v>0</v>
      </c>
      <c r="E8" s="223">
        <v>397558</v>
      </c>
      <c r="F8" s="231">
        <v>0</v>
      </c>
      <c r="G8" s="231">
        <f t="shared" ref="G8:G16" si="0">SUM(D8:F8)</f>
        <v>397558</v>
      </c>
      <c r="H8" s="231">
        <v>408905</v>
      </c>
      <c r="I8" s="231">
        <v>212285</v>
      </c>
      <c r="J8" s="237">
        <f t="shared" ref="J8:J16" si="1">G8-I8</f>
        <v>185273</v>
      </c>
      <c r="K8" s="237">
        <f t="shared" ref="K8:K16" si="2">H8-I8</f>
        <v>196620</v>
      </c>
      <c r="L8" s="240">
        <f t="shared" ref="L8:L17" si="3">ROUND(I8/G8*100,2)</f>
        <v>53.4</v>
      </c>
      <c r="M8" s="246">
        <f t="shared" ref="M8:M17" si="4">IF(H8&gt;0,ROUND(I8/H8*100,2),0)</f>
        <v>51.92</v>
      </c>
      <c r="N8" s="258">
        <v>389519</v>
      </c>
      <c r="O8" s="231">
        <v>196557</v>
      </c>
      <c r="P8" s="245">
        <f t="shared" ref="P8:P17" si="5">ROUND(O8/N8*100,2)</f>
        <v>50.46</v>
      </c>
    </row>
    <row r="9" spans="1:18" s="182" customFormat="1" ht="24" customHeight="1">
      <c r="A9" s="9">
        <v>2</v>
      </c>
      <c r="B9" s="191" t="s">
        <v>79</v>
      </c>
      <c r="C9" s="209"/>
      <c r="D9" s="224">
        <v>0</v>
      </c>
      <c r="E9" s="224">
        <v>332</v>
      </c>
      <c r="F9" s="232">
        <v>0</v>
      </c>
      <c r="G9" s="232">
        <f t="shared" si="0"/>
        <v>332</v>
      </c>
      <c r="H9" s="232">
        <v>131</v>
      </c>
      <c r="I9" s="232">
        <v>131</v>
      </c>
      <c r="J9" s="238">
        <f t="shared" si="1"/>
        <v>201</v>
      </c>
      <c r="K9" s="238">
        <f t="shared" si="2"/>
        <v>0</v>
      </c>
      <c r="L9" s="240">
        <f t="shared" si="3"/>
        <v>39.46</v>
      </c>
      <c r="M9" s="246">
        <f t="shared" si="4"/>
        <v>100</v>
      </c>
      <c r="N9" s="258">
        <v>262</v>
      </c>
      <c r="O9" s="232">
        <v>106</v>
      </c>
      <c r="P9" s="276">
        <f t="shared" si="5"/>
        <v>40.46</v>
      </c>
    </row>
    <row r="10" spans="1:18" s="182" customFormat="1" ht="24" customHeight="1">
      <c r="A10" s="9">
        <v>3</v>
      </c>
      <c r="B10" s="191" t="s">
        <v>85</v>
      </c>
      <c r="C10" s="209"/>
      <c r="D10" s="224">
        <v>0</v>
      </c>
      <c r="E10" s="224">
        <v>417229</v>
      </c>
      <c r="F10" s="232">
        <v>0</v>
      </c>
      <c r="G10" s="232">
        <f t="shared" si="0"/>
        <v>417229</v>
      </c>
      <c r="H10" s="232">
        <v>335513</v>
      </c>
      <c r="I10" s="232">
        <v>262807</v>
      </c>
      <c r="J10" s="238">
        <f t="shared" si="1"/>
        <v>154422</v>
      </c>
      <c r="K10" s="238">
        <f t="shared" si="2"/>
        <v>72706</v>
      </c>
      <c r="L10" s="240">
        <f t="shared" si="3"/>
        <v>62.99</v>
      </c>
      <c r="M10" s="246">
        <f t="shared" si="4"/>
        <v>78.33</v>
      </c>
      <c r="N10" s="258">
        <v>403653</v>
      </c>
      <c r="O10" s="232">
        <v>256745</v>
      </c>
      <c r="P10" s="276">
        <f t="shared" si="5"/>
        <v>63.61</v>
      </c>
    </row>
    <row r="11" spans="1:18" s="182" customFormat="1" ht="24" customHeight="1">
      <c r="A11" s="9">
        <v>4</v>
      </c>
      <c r="B11" s="191" t="s">
        <v>104</v>
      </c>
      <c r="C11" s="209"/>
      <c r="D11" s="224">
        <v>0</v>
      </c>
      <c r="E11" s="224">
        <v>448010</v>
      </c>
      <c r="F11" s="232">
        <v>0</v>
      </c>
      <c r="G11" s="232">
        <f t="shared" si="0"/>
        <v>448010</v>
      </c>
      <c r="H11" s="232">
        <v>417612</v>
      </c>
      <c r="I11" s="232">
        <v>209561</v>
      </c>
      <c r="J11" s="238">
        <f t="shared" si="1"/>
        <v>238449</v>
      </c>
      <c r="K11" s="238">
        <f t="shared" si="2"/>
        <v>208051</v>
      </c>
      <c r="L11" s="240">
        <f t="shared" si="3"/>
        <v>46.78</v>
      </c>
      <c r="M11" s="246">
        <f t="shared" si="4"/>
        <v>50.18</v>
      </c>
      <c r="N11" s="258">
        <v>431635</v>
      </c>
      <c r="O11" s="232">
        <v>202025</v>
      </c>
      <c r="P11" s="276">
        <f t="shared" si="5"/>
        <v>46.8</v>
      </c>
    </row>
    <row r="12" spans="1:18" s="182" customFormat="1" ht="24" customHeight="1">
      <c r="A12" s="9">
        <v>5</v>
      </c>
      <c r="B12" s="191" t="s">
        <v>89</v>
      </c>
      <c r="C12" s="209"/>
      <c r="D12" s="224">
        <v>0</v>
      </c>
      <c r="E12" s="224">
        <v>249837</v>
      </c>
      <c r="F12" s="232">
        <v>0</v>
      </c>
      <c r="G12" s="232">
        <f t="shared" si="0"/>
        <v>249837</v>
      </c>
      <c r="H12" s="232">
        <v>224202</v>
      </c>
      <c r="I12" s="232">
        <v>112100</v>
      </c>
      <c r="J12" s="238">
        <f t="shared" si="1"/>
        <v>137737</v>
      </c>
      <c r="K12" s="238">
        <f t="shared" si="2"/>
        <v>112102</v>
      </c>
      <c r="L12" s="240">
        <f t="shared" si="3"/>
        <v>44.87</v>
      </c>
      <c r="M12" s="246">
        <f t="shared" si="4"/>
        <v>50</v>
      </c>
      <c r="N12" s="258">
        <v>240207</v>
      </c>
      <c r="O12" s="232">
        <v>53687</v>
      </c>
      <c r="P12" s="276">
        <f t="shared" si="5"/>
        <v>22.35</v>
      </c>
    </row>
    <row r="13" spans="1:18" s="182" customFormat="1" ht="24" customHeight="1">
      <c r="A13" s="9">
        <v>6</v>
      </c>
      <c r="B13" s="191" t="s">
        <v>76</v>
      </c>
      <c r="C13" s="209"/>
      <c r="D13" s="224">
        <v>0</v>
      </c>
      <c r="E13" s="224">
        <v>863</v>
      </c>
      <c r="F13" s="232">
        <v>0</v>
      </c>
      <c r="G13" s="232">
        <f t="shared" si="0"/>
        <v>863</v>
      </c>
      <c r="H13" s="232">
        <v>0</v>
      </c>
      <c r="I13" s="232">
        <v>0</v>
      </c>
      <c r="J13" s="238">
        <f t="shared" si="1"/>
        <v>863</v>
      </c>
      <c r="K13" s="238">
        <f t="shared" si="2"/>
        <v>0</v>
      </c>
      <c r="L13" s="240">
        <f t="shared" si="3"/>
        <v>0</v>
      </c>
      <c r="M13" s="246">
        <f t="shared" si="4"/>
        <v>0</v>
      </c>
      <c r="N13" s="258">
        <v>648</v>
      </c>
      <c r="O13" s="232">
        <v>0</v>
      </c>
      <c r="P13" s="276">
        <f t="shared" si="5"/>
        <v>0</v>
      </c>
    </row>
    <row r="14" spans="1:18" s="182" customFormat="1" ht="24" customHeight="1">
      <c r="A14" s="9">
        <v>7</v>
      </c>
      <c r="B14" s="191" t="s">
        <v>12</v>
      </c>
      <c r="C14" s="209"/>
      <c r="D14" s="224">
        <v>0</v>
      </c>
      <c r="E14" s="224">
        <v>297745</v>
      </c>
      <c r="F14" s="232">
        <v>-5008</v>
      </c>
      <c r="G14" s="232">
        <f t="shared" si="0"/>
        <v>292737</v>
      </c>
      <c r="H14" s="232">
        <v>0</v>
      </c>
      <c r="I14" s="232">
        <v>0</v>
      </c>
      <c r="J14" s="238">
        <f t="shared" si="1"/>
        <v>292737</v>
      </c>
      <c r="K14" s="238">
        <f t="shared" si="2"/>
        <v>0</v>
      </c>
      <c r="L14" s="240">
        <f t="shared" si="3"/>
        <v>0</v>
      </c>
      <c r="M14" s="246">
        <f t="shared" si="4"/>
        <v>0</v>
      </c>
      <c r="N14" s="258">
        <v>290564</v>
      </c>
      <c r="O14" s="232">
        <v>0</v>
      </c>
      <c r="P14" s="276">
        <f t="shared" si="5"/>
        <v>0</v>
      </c>
    </row>
    <row r="15" spans="1:18" s="182" customFormat="1" ht="24" customHeight="1">
      <c r="A15" s="9">
        <v>8</v>
      </c>
      <c r="B15" s="191" t="s">
        <v>91</v>
      </c>
      <c r="C15" s="209"/>
      <c r="D15" s="224">
        <v>0</v>
      </c>
      <c r="E15" s="224">
        <v>9</v>
      </c>
      <c r="F15" s="232">
        <v>0</v>
      </c>
      <c r="G15" s="232">
        <f t="shared" si="0"/>
        <v>9</v>
      </c>
      <c r="H15" s="232">
        <v>0</v>
      </c>
      <c r="I15" s="232">
        <v>0</v>
      </c>
      <c r="J15" s="238">
        <f t="shared" si="1"/>
        <v>9</v>
      </c>
      <c r="K15" s="238">
        <f t="shared" si="2"/>
        <v>0</v>
      </c>
      <c r="L15" s="240">
        <f t="shared" si="3"/>
        <v>0</v>
      </c>
      <c r="M15" s="246">
        <f t="shared" si="4"/>
        <v>0</v>
      </c>
      <c r="N15" s="258">
        <v>8</v>
      </c>
      <c r="O15" s="232">
        <v>229</v>
      </c>
      <c r="P15" s="276">
        <f t="shared" si="5"/>
        <v>2862.5</v>
      </c>
      <c r="R15" s="7" t="s">
        <v>94</v>
      </c>
    </row>
    <row r="16" spans="1:18" s="182" customFormat="1" ht="24" customHeight="1">
      <c r="A16" s="9">
        <v>9</v>
      </c>
      <c r="B16" s="191" t="s">
        <v>60</v>
      </c>
      <c r="C16" s="209"/>
      <c r="D16" s="224">
        <v>0</v>
      </c>
      <c r="E16" s="224">
        <v>10000</v>
      </c>
      <c r="F16" s="232">
        <v>94812</v>
      </c>
      <c r="G16" s="232">
        <f t="shared" si="0"/>
        <v>104812</v>
      </c>
      <c r="H16" s="232">
        <v>104812</v>
      </c>
      <c r="I16" s="232">
        <v>104812</v>
      </c>
      <c r="J16" s="238">
        <f t="shared" si="1"/>
        <v>0</v>
      </c>
      <c r="K16" s="238">
        <f t="shared" si="2"/>
        <v>0</v>
      </c>
      <c r="L16" s="240">
        <f t="shared" si="3"/>
        <v>100</v>
      </c>
      <c r="M16" s="246">
        <f t="shared" si="4"/>
        <v>100</v>
      </c>
      <c r="N16" s="268">
        <v>115789</v>
      </c>
      <c r="O16" s="232">
        <v>115790</v>
      </c>
      <c r="P16" s="247">
        <f t="shared" si="5"/>
        <v>100</v>
      </c>
    </row>
    <row r="17" spans="1:17" s="9" customFormat="1" ht="24" customHeight="1">
      <c r="A17" s="9">
        <v>10</v>
      </c>
      <c r="B17" s="17" t="s">
        <v>147</v>
      </c>
      <c r="C17" s="23"/>
      <c r="D17" s="225">
        <f t="shared" ref="D17:K17" si="6">SUM(D8:D16)</f>
        <v>0</v>
      </c>
      <c r="E17" s="225">
        <f t="shared" si="6"/>
        <v>1821583</v>
      </c>
      <c r="F17" s="225">
        <f t="shared" si="6"/>
        <v>89804</v>
      </c>
      <c r="G17" s="225">
        <f t="shared" si="6"/>
        <v>1911387</v>
      </c>
      <c r="H17" s="225">
        <f t="shared" si="6"/>
        <v>1491175</v>
      </c>
      <c r="I17" s="225">
        <f t="shared" si="6"/>
        <v>901696</v>
      </c>
      <c r="J17" s="225">
        <f t="shared" si="6"/>
        <v>1009691</v>
      </c>
      <c r="K17" s="225">
        <f t="shared" si="6"/>
        <v>589479</v>
      </c>
      <c r="L17" s="242">
        <f t="shared" si="3"/>
        <v>47.17</v>
      </c>
      <c r="M17" s="248">
        <f t="shared" si="4"/>
        <v>60.47</v>
      </c>
      <c r="N17" s="269">
        <f>SUM(N8:N16)</f>
        <v>1872285</v>
      </c>
      <c r="O17" s="225">
        <f>SUM(O8:O16)</f>
        <v>825139</v>
      </c>
      <c r="P17" s="248">
        <f t="shared" si="5"/>
        <v>44.07</v>
      </c>
    </row>
    <row r="18" spans="1:17" s="183" customFormat="1" ht="19" customHeight="1">
      <c r="B18" s="193" t="s">
        <v>329</v>
      </c>
      <c r="C18" s="211"/>
      <c r="D18" s="211"/>
      <c r="E18" s="211"/>
      <c r="F18" s="211"/>
      <c r="G18" s="211"/>
      <c r="H18" s="211"/>
      <c r="I18" s="211"/>
      <c r="J18" s="211"/>
      <c r="K18" s="211"/>
      <c r="L18" s="211"/>
      <c r="M18" s="211"/>
      <c r="N18" s="211"/>
      <c r="O18" s="211"/>
      <c r="P18" s="271"/>
    </row>
    <row r="19" spans="1:17" s="183" customFormat="1" ht="19" customHeight="1">
      <c r="B19" s="194"/>
      <c r="C19" s="212"/>
      <c r="D19" s="212"/>
      <c r="E19" s="212"/>
      <c r="F19" s="212"/>
      <c r="G19" s="212"/>
      <c r="H19" s="212"/>
      <c r="I19" s="212"/>
      <c r="J19" s="212"/>
      <c r="K19" s="212"/>
      <c r="L19" s="212"/>
      <c r="M19" s="212"/>
      <c r="N19" s="212"/>
      <c r="O19" s="212"/>
      <c r="P19" s="272"/>
    </row>
    <row r="20" spans="1:17" s="183" customFormat="1" ht="19" customHeight="1">
      <c r="B20" s="194"/>
      <c r="C20" s="212"/>
      <c r="D20" s="212"/>
      <c r="E20" s="212"/>
      <c r="F20" s="212"/>
      <c r="G20" s="212"/>
      <c r="H20" s="212"/>
      <c r="I20" s="212"/>
      <c r="J20" s="212"/>
      <c r="K20" s="212"/>
      <c r="L20" s="212"/>
      <c r="M20" s="212"/>
      <c r="N20" s="212"/>
      <c r="O20" s="212"/>
      <c r="P20" s="272"/>
    </row>
    <row r="21" spans="1:17" s="183" customFormat="1" ht="19" customHeight="1">
      <c r="B21" s="195"/>
      <c r="C21" s="213"/>
      <c r="D21" s="213"/>
      <c r="E21" s="213"/>
      <c r="F21" s="213"/>
      <c r="G21" s="213"/>
      <c r="H21" s="213"/>
      <c r="I21" s="213"/>
      <c r="J21" s="213"/>
      <c r="K21" s="213"/>
      <c r="L21" s="213"/>
      <c r="M21" s="213"/>
      <c r="N21" s="213"/>
      <c r="O21" s="213"/>
      <c r="P21" s="273"/>
    </row>
    <row r="22" spans="1:17" s="183" customFormat="1" ht="15.75" customHeight="1">
      <c r="B22" s="2"/>
      <c r="C22" s="214"/>
      <c r="D22" s="214"/>
      <c r="G22" s="72"/>
      <c r="H22" s="72"/>
      <c r="I22" s="72"/>
      <c r="J22" s="72"/>
      <c r="K22" s="72"/>
      <c r="L22" s="72"/>
      <c r="M22" s="72"/>
    </row>
    <row r="23" spans="1:17" s="7" customFormat="1" ht="14">
      <c r="A23" s="7"/>
      <c r="B23" s="11" t="s">
        <v>148</v>
      </c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27" t="s">
        <v>11</v>
      </c>
    </row>
    <row r="24" spans="1:17" s="7" customFormat="1">
      <c r="A24" s="7"/>
      <c r="B24" s="7"/>
      <c r="C24" s="27" t="s">
        <v>21</v>
      </c>
      <c r="D24" s="2">
        <v>1</v>
      </c>
      <c r="E24" s="2">
        <v>2</v>
      </c>
      <c r="F24" s="2">
        <v>3</v>
      </c>
      <c r="G24" s="2">
        <v>4</v>
      </c>
      <c r="H24" s="2">
        <v>5</v>
      </c>
      <c r="I24" s="2">
        <v>6</v>
      </c>
      <c r="J24" s="2">
        <v>7</v>
      </c>
      <c r="K24" s="2">
        <v>8</v>
      </c>
      <c r="L24" s="2">
        <v>9</v>
      </c>
      <c r="M24" s="2">
        <v>10</v>
      </c>
      <c r="N24" s="2">
        <v>11</v>
      </c>
      <c r="O24" s="2">
        <v>12</v>
      </c>
      <c r="P24" s="2">
        <v>13</v>
      </c>
      <c r="Q24" s="2">
        <v>14</v>
      </c>
    </row>
    <row r="25" spans="1:17" s="180" customFormat="1" ht="19.5" customHeight="1">
      <c r="B25" s="187" t="s">
        <v>130</v>
      </c>
      <c r="C25" s="290"/>
      <c r="D25" s="31" t="s">
        <v>132</v>
      </c>
      <c r="E25" s="37"/>
      <c r="F25" s="37"/>
      <c r="G25" s="37"/>
      <c r="H25" s="42"/>
      <c r="I25" s="234" t="s">
        <v>149</v>
      </c>
      <c r="J25" s="234" t="s">
        <v>144</v>
      </c>
      <c r="K25" s="43" t="s">
        <v>98</v>
      </c>
      <c r="L25" s="234" t="s">
        <v>99</v>
      </c>
      <c r="M25" s="234" t="s">
        <v>100</v>
      </c>
      <c r="N25" s="243"/>
      <c r="O25" s="253" t="s">
        <v>284</v>
      </c>
      <c r="P25" s="234"/>
      <c r="Q25" s="243"/>
    </row>
    <row r="26" spans="1:17" s="180" customFormat="1" ht="19.5" customHeight="1">
      <c r="B26" s="188"/>
      <c r="C26" s="291"/>
      <c r="D26" s="32" t="s">
        <v>43</v>
      </c>
      <c r="E26" s="32" t="s">
        <v>50</v>
      </c>
      <c r="F26" s="32" t="s">
        <v>51</v>
      </c>
      <c r="G26" s="32" t="s">
        <v>106</v>
      </c>
      <c r="H26" s="32" t="s">
        <v>69</v>
      </c>
      <c r="I26" s="32"/>
      <c r="J26" s="32"/>
      <c r="K26" s="44"/>
      <c r="L26" s="32"/>
      <c r="M26" s="32" t="s">
        <v>322</v>
      </c>
      <c r="N26" s="119" t="s">
        <v>126</v>
      </c>
      <c r="O26" s="254" t="s">
        <v>0</v>
      </c>
      <c r="P26" s="265" t="s">
        <v>40</v>
      </c>
      <c r="Q26" s="275" t="s">
        <v>323</v>
      </c>
    </row>
    <row r="27" spans="1:17" s="181" customFormat="1" ht="19.5" customHeight="1">
      <c r="A27" s="185" t="s">
        <v>48</v>
      </c>
      <c r="B27" s="189"/>
      <c r="C27" s="292"/>
      <c r="D27" s="33" t="s">
        <v>105</v>
      </c>
      <c r="E27" s="228"/>
      <c r="F27" s="228"/>
      <c r="G27" s="228"/>
      <c r="H27" s="33" t="s">
        <v>140</v>
      </c>
      <c r="I27" s="33" t="s">
        <v>47</v>
      </c>
      <c r="J27" s="33" t="s">
        <v>61</v>
      </c>
      <c r="K27" s="33" t="s">
        <v>107</v>
      </c>
      <c r="L27" s="33" t="s">
        <v>64</v>
      </c>
      <c r="M27" s="33" t="s">
        <v>152</v>
      </c>
      <c r="N27" s="244" t="s">
        <v>143</v>
      </c>
      <c r="O27" s="255" t="s">
        <v>70</v>
      </c>
      <c r="P27" s="266" t="s">
        <v>13</v>
      </c>
      <c r="Q27" s="270" t="s">
        <v>73</v>
      </c>
    </row>
    <row r="28" spans="1:17" s="182" customFormat="1" ht="24" customHeight="1">
      <c r="A28" s="9">
        <v>1</v>
      </c>
      <c r="B28" s="199" t="s">
        <v>111</v>
      </c>
      <c r="C28" s="28"/>
      <c r="D28" s="223">
        <v>0</v>
      </c>
      <c r="E28" s="223">
        <v>62786</v>
      </c>
      <c r="F28" s="231">
        <v>-5008</v>
      </c>
      <c r="G28" s="223">
        <v>0</v>
      </c>
      <c r="H28" s="231">
        <f t="shared" ref="H28:H35" si="7">SUM(D28:G28)</f>
        <v>57778</v>
      </c>
      <c r="I28" s="231">
        <v>28755</v>
      </c>
      <c r="J28" s="231">
        <v>27007</v>
      </c>
      <c r="K28" s="237">
        <f t="shared" ref="K28:K35" si="8">H28-I28</f>
        <v>29023</v>
      </c>
      <c r="L28" s="237">
        <f t="shared" ref="L28:L35" si="9">H28-J28</f>
        <v>30771</v>
      </c>
      <c r="M28" s="314">
        <f t="shared" ref="M28:M36" si="10">ROUND(I28/H28*100,2)</f>
        <v>49.77</v>
      </c>
      <c r="N28" s="318">
        <f t="shared" ref="N28:N36" si="11">ROUND(J28/H28*100,2)</f>
        <v>46.74</v>
      </c>
      <c r="O28" s="258">
        <v>58156</v>
      </c>
      <c r="P28" s="231">
        <v>24443</v>
      </c>
      <c r="Q28" s="276">
        <f>ROUND(P28/O28*100,2)</f>
        <v>42.03</v>
      </c>
    </row>
    <row r="29" spans="1:17" s="182" customFormat="1" ht="24" customHeight="1">
      <c r="A29" s="9">
        <v>2</v>
      </c>
      <c r="B29" s="200" t="s">
        <v>153</v>
      </c>
      <c r="C29" s="30"/>
      <c r="D29" s="224">
        <v>0</v>
      </c>
      <c r="E29" s="224">
        <v>1598769</v>
      </c>
      <c r="F29" s="232">
        <v>0</v>
      </c>
      <c r="G29" s="224">
        <v>0</v>
      </c>
      <c r="H29" s="232">
        <f t="shared" si="7"/>
        <v>1598769</v>
      </c>
      <c r="I29" s="232">
        <v>694063</v>
      </c>
      <c r="J29" s="232">
        <v>693946</v>
      </c>
      <c r="K29" s="238">
        <f t="shared" si="8"/>
        <v>904706</v>
      </c>
      <c r="L29" s="238">
        <f t="shared" si="9"/>
        <v>904823</v>
      </c>
      <c r="M29" s="315">
        <f t="shared" si="10"/>
        <v>43.41</v>
      </c>
      <c r="N29" s="319">
        <f t="shared" si="11"/>
        <v>43.41</v>
      </c>
      <c r="O29" s="258">
        <v>1537265</v>
      </c>
      <c r="P29" s="232">
        <v>626964</v>
      </c>
      <c r="Q29" s="276">
        <f>ROUND(P29/O29*100,2)</f>
        <v>40.78</v>
      </c>
    </row>
    <row r="30" spans="1:17" s="182" customFormat="1" ht="24" customHeight="1">
      <c r="A30" s="9">
        <v>3</v>
      </c>
      <c r="B30" s="200" t="s">
        <v>169</v>
      </c>
      <c r="C30" s="30"/>
      <c r="D30" s="224">
        <v>0</v>
      </c>
      <c r="E30" s="224">
        <v>1</v>
      </c>
      <c r="F30" s="232">
        <v>0</v>
      </c>
      <c r="G30" s="224">
        <v>0</v>
      </c>
      <c r="H30" s="232">
        <f t="shared" si="7"/>
        <v>1</v>
      </c>
      <c r="I30" s="232">
        <v>0</v>
      </c>
      <c r="J30" s="232">
        <v>0</v>
      </c>
      <c r="K30" s="238">
        <f t="shared" si="8"/>
        <v>1</v>
      </c>
      <c r="L30" s="238">
        <f t="shared" si="9"/>
        <v>1</v>
      </c>
      <c r="M30" s="315">
        <f t="shared" si="10"/>
        <v>0</v>
      </c>
      <c r="N30" s="319">
        <f t="shared" si="11"/>
        <v>0</v>
      </c>
      <c r="O30" s="258">
        <v>1</v>
      </c>
      <c r="P30" s="232">
        <v>0</v>
      </c>
      <c r="Q30" s="276">
        <f>ROUND(P30/O30*100,2)</f>
        <v>0</v>
      </c>
    </row>
    <row r="31" spans="1:17" s="182" customFormat="1" ht="24" customHeight="1">
      <c r="A31" s="9">
        <v>4</v>
      </c>
      <c r="B31" s="200" t="s">
        <v>125</v>
      </c>
      <c r="C31" s="30"/>
      <c r="D31" s="224">
        <v>0</v>
      </c>
      <c r="E31" s="224">
        <v>2002</v>
      </c>
      <c r="F31" s="232">
        <v>12</v>
      </c>
      <c r="G31" s="224">
        <v>0</v>
      </c>
      <c r="H31" s="232">
        <f t="shared" si="7"/>
        <v>2014</v>
      </c>
      <c r="I31" s="232">
        <v>222</v>
      </c>
      <c r="J31" s="232">
        <v>215</v>
      </c>
      <c r="K31" s="238">
        <f t="shared" si="8"/>
        <v>1792</v>
      </c>
      <c r="L31" s="238">
        <f t="shared" si="9"/>
        <v>1799</v>
      </c>
      <c r="M31" s="315">
        <f t="shared" si="10"/>
        <v>11.02</v>
      </c>
      <c r="N31" s="319">
        <f t="shared" si="11"/>
        <v>10.68</v>
      </c>
      <c r="O31" s="258">
        <v>2002</v>
      </c>
      <c r="P31" s="232">
        <v>274</v>
      </c>
      <c r="Q31" s="276">
        <f>ROUND(P31/O31*100,2)</f>
        <v>13.69</v>
      </c>
    </row>
    <row r="32" spans="1:17" s="182" customFormat="1" ht="24" customHeight="1">
      <c r="A32" s="9">
        <v>5</v>
      </c>
      <c r="B32" s="200" t="s">
        <v>170</v>
      </c>
      <c r="C32" s="30"/>
      <c r="D32" s="224">
        <v>0</v>
      </c>
      <c r="E32" s="224">
        <v>127818</v>
      </c>
      <c r="F32" s="232">
        <v>0</v>
      </c>
      <c r="G32" s="224">
        <v>0</v>
      </c>
      <c r="H32" s="232">
        <f t="shared" si="7"/>
        <v>127818</v>
      </c>
      <c r="I32" s="232">
        <v>86887</v>
      </c>
      <c r="J32" s="232">
        <v>44977</v>
      </c>
      <c r="K32" s="238">
        <f t="shared" si="8"/>
        <v>40931</v>
      </c>
      <c r="L32" s="238">
        <f t="shared" si="9"/>
        <v>82841</v>
      </c>
      <c r="M32" s="315">
        <f t="shared" si="10"/>
        <v>67.98</v>
      </c>
      <c r="N32" s="319">
        <f t="shared" si="11"/>
        <v>35.19</v>
      </c>
      <c r="O32" s="258">
        <v>128178</v>
      </c>
      <c r="P32" s="232">
        <v>46988</v>
      </c>
      <c r="Q32" s="276">
        <f>ROUND(P32/O32*100,2)</f>
        <v>36.659999999999997</v>
      </c>
    </row>
    <row r="33" spans="1:17" s="182" customFormat="1" ht="24" customHeight="1">
      <c r="A33" s="9">
        <v>6</v>
      </c>
      <c r="B33" s="200" t="s">
        <v>171</v>
      </c>
      <c r="C33" s="30"/>
      <c r="D33" s="224">
        <v>0</v>
      </c>
      <c r="E33" s="224">
        <v>2487</v>
      </c>
      <c r="F33" s="232">
        <v>0</v>
      </c>
      <c r="G33" s="224">
        <v>0</v>
      </c>
      <c r="H33" s="232">
        <f t="shared" si="7"/>
        <v>2487</v>
      </c>
      <c r="I33" s="232">
        <v>1061</v>
      </c>
      <c r="J33" s="232">
        <v>1061</v>
      </c>
      <c r="K33" s="238">
        <f t="shared" si="8"/>
        <v>1426</v>
      </c>
      <c r="L33" s="238">
        <f t="shared" si="9"/>
        <v>1426</v>
      </c>
      <c r="M33" s="315">
        <f t="shared" si="10"/>
        <v>42.66</v>
      </c>
      <c r="N33" s="319">
        <f t="shared" si="11"/>
        <v>42.66</v>
      </c>
      <c r="O33" s="258">
        <v>673</v>
      </c>
      <c r="P33" s="232">
        <v>106</v>
      </c>
      <c r="Q33" s="276" t="s">
        <v>172</v>
      </c>
    </row>
    <row r="34" spans="1:17" s="182" customFormat="1" ht="24" customHeight="1">
      <c r="A34" s="9">
        <v>7</v>
      </c>
      <c r="B34" s="200" t="s">
        <v>14</v>
      </c>
      <c r="C34" s="30"/>
      <c r="D34" s="224">
        <v>0</v>
      </c>
      <c r="E34" s="224">
        <v>863</v>
      </c>
      <c r="F34" s="232">
        <v>0</v>
      </c>
      <c r="G34" s="224">
        <v>0</v>
      </c>
      <c r="H34" s="232">
        <f t="shared" si="7"/>
        <v>863</v>
      </c>
      <c r="I34" s="232">
        <v>0</v>
      </c>
      <c r="J34" s="232">
        <v>0</v>
      </c>
      <c r="K34" s="238">
        <f t="shared" si="8"/>
        <v>863</v>
      </c>
      <c r="L34" s="238">
        <f t="shared" si="9"/>
        <v>863</v>
      </c>
      <c r="M34" s="315">
        <f t="shared" si="10"/>
        <v>0</v>
      </c>
      <c r="N34" s="319">
        <f t="shared" si="11"/>
        <v>0</v>
      </c>
      <c r="O34" s="258">
        <v>648</v>
      </c>
      <c r="P34" s="232">
        <v>0</v>
      </c>
      <c r="Q34" s="276">
        <f>ROUND(P34/O34*100,2)</f>
        <v>0</v>
      </c>
    </row>
    <row r="35" spans="1:17" s="182" customFormat="1" ht="24" customHeight="1">
      <c r="A35" s="9">
        <v>8</v>
      </c>
      <c r="B35" s="201" t="s">
        <v>127</v>
      </c>
      <c r="C35" s="218"/>
      <c r="D35" s="224">
        <v>0</v>
      </c>
      <c r="E35" s="224">
        <v>26857</v>
      </c>
      <c r="F35" s="232">
        <v>94800</v>
      </c>
      <c r="G35" s="224">
        <v>0</v>
      </c>
      <c r="H35" s="313">
        <f t="shared" si="7"/>
        <v>121657</v>
      </c>
      <c r="I35" s="232">
        <v>0</v>
      </c>
      <c r="J35" s="232">
        <v>0</v>
      </c>
      <c r="K35" s="238">
        <f t="shared" si="8"/>
        <v>121657</v>
      </c>
      <c r="L35" s="238">
        <f t="shared" si="9"/>
        <v>121657</v>
      </c>
      <c r="M35" s="316">
        <f t="shared" si="10"/>
        <v>0</v>
      </c>
      <c r="N35" s="320">
        <f t="shared" si="11"/>
        <v>0</v>
      </c>
      <c r="O35" s="258">
        <v>145362</v>
      </c>
      <c r="P35" s="232">
        <v>0</v>
      </c>
      <c r="Q35" s="276">
        <f>ROUND(P35/O35*100,2)</f>
        <v>0</v>
      </c>
    </row>
    <row r="36" spans="1:17" s="9" customFormat="1" ht="24" customHeight="1">
      <c r="A36" s="9">
        <v>9</v>
      </c>
      <c r="B36" s="17" t="s">
        <v>147</v>
      </c>
      <c r="C36" s="23"/>
      <c r="D36" s="225">
        <f t="shared" ref="D36:L36" si="12">SUM(D28:D35)</f>
        <v>0</v>
      </c>
      <c r="E36" s="225">
        <f t="shared" si="12"/>
        <v>1821583</v>
      </c>
      <c r="F36" s="225">
        <f t="shared" si="12"/>
        <v>89804</v>
      </c>
      <c r="G36" s="225">
        <f t="shared" si="12"/>
        <v>0</v>
      </c>
      <c r="H36" s="225">
        <f t="shared" si="12"/>
        <v>1911387</v>
      </c>
      <c r="I36" s="225">
        <f t="shared" si="12"/>
        <v>810988</v>
      </c>
      <c r="J36" s="225">
        <f t="shared" si="12"/>
        <v>767206</v>
      </c>
      <c r="K36" s="225">
        <f t="shared" si="12"/>
        <v>1100399</v>
      </c>
      <c r="L36" s="225">
        <f t="shared" si="12"/>
        <v>1144181</v>
      </c>
      <c r="M36" s="317">
        <f t="shared" si="10"/>
        <v>42.43</v>
      </c>
      <c r="N36" s="321">
        <f t="shared" si="11"/>
        <v>40.14</v>
      </c>
      <c r="O36" s="269">
        <f>SUM(O28:O35)</f>
        <v>1872285</v>
      </c>
      <c r="P36" s="225">
        <f>SUM(P28:P35)</f>
        <v>698775</v>
      </c>
      <c r="Q36" s="248">
        <f>ROUND(P36/O36*100,2)</f>
        <v>37.32</v>
      </c>
    </row>
    <row r="37" spans="1:17" s="183" customFormat="1" ht="12.75" customHeight="1">
      <c r="B37" s="311" t="s">
        <v>161</v>
      </c>
      <c r="C37" s="312"/>
      <c r="D37" s="312"/>
      <c r="E37" s="312"/>
      <c r="F37" s="312"/>
      <c r="G37" s="312"/>
      <c r="H37" s="312"/>
      <c r="I37" s="312"/>
      <c r="J37" s="312"/>
      <c r="K37" s="312"/>
      <c r="L37" s="312"/>
      <c r="M37" s="312"/>
      <c r="N37" s="312"/>
      <c r="O37" s="312"/>
      <c r="P37" s="312"/>
      <c r="Q37" s="322"/>
    </row>
    <row r="38" spans="1:17" s="183" customFormat="1" ht="12.75" customHeight="1">
      <c r="B38" s="311"/>
      <c r="C38" s="312"/>
      <c r="D38" s="312"/>
      <c r="E38" s="312"/>
      <c r="F38" s="312"/>
      <c r="G38" s="312"/>
      <c r="H38" s="312"/>
      <c r="I38" s="312"/>
      <c r="J38" s="312"/>
      <c r="K38" s="312"/>
      <c r="L38" s="312"/>
      <c r="M38" s="312"/>
      <c r="N38" s="312"/>
      <c r="O38" s="312"/>
      <c r="P38" s="312"/>
      <c r="Q38" s="322"/>
    </row>
    <row r="39" spans="1:17" s="183" customFormat="1" ht="12.75" customHeight="1">
      <c r="B39" s="311"/>
      <c r="C39" s="312"/>
      <c r="D39" s="312"/>
      <c r="E39" s="312"/>
      <c r="F39" s="312"/>
      <c r="G39" s="312"/>
      <c r="H39" s="312"/>
      <c r="I39" s="312"/>
      <c r="J39" s="312"/>
      <c r="K39" s="312"/>
      <c r="L39" s="312"/>
      <c r="M39" s="312"/>
      <c r="N39" s="312"/>
      <c r="O39" s="312"/>
      <c r="P39" s="312"/>
      <c r="Q39" s="322"/>
    </row>
    <row r="40" spans="1:17" s="183" customFormat="1" ht="12.75" customHeight="1">
      <c r="B40" s="311"/>
      <c r="C40" s="312"/>
      <c r="D40" s="312"/>
      <c r="E40" s="312"/>
      <c r="F40" s="312"/>
      <c r="G40" s="312"/>
      <c r="H40" s="312"/>
      <c r="I40" s="312"/>
      <c r="J40" s="312"/>
      <c r="K40" s="312"/>
      <c r="L40" s="312"/>
      <c r="M40" s="312"/>
      <c r="N40" s="312"/>
      <c r="O40" s="312"/>
      <c r="P40" s="312"/>
      <c r="Q40" s="322"/>
    </row>
  </sheetData>
  <mergeCells count="38">
    <mergeCell ref="A1:E1"/>
    <mergeCell ref="D5:G5"/>
    <mergeCell ref="L5:M5"/>
    <mergeCell ref="N5:P5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D25:H25"/>
    <mergeCell ref="M25:N25"/>
    <mergeCell ref="O25:Q25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5:C6"/>
    <mergeCell ref="H5:H6"/>
    <mergeCell ref="I5:I6"/>
    <mergeCell ref="J5:J6"/>
    <mergeCell ref="K5:K6"/>
    <mergeCell ref="B18:P21"/>
    <mergeCell ref="B25:C26"/>
    <mergeCell ref="I25:I26"/>
    <mergeCell ref="J25:J26"/>
    <mergeCell ref="K25:K26"/>
    <mergeCell ref="L25:L26"/>
    <mergeCell ref="B37:Q40"/>
  </mergeCells>
  <phoneticPr fontId="20"/>
  <pageMargins left="0.39370078740157483" right="0.23622047244094491" top="0.43307086614173229" bottom="0.31496062992125984" header="0.43307086614173229" footer="0.39370078740157483"/>
  <pageSetup paperSize="9" scale="82" fitToWidth="1" fitToHeight="1" orientation="landscape" usePrinterDefaults="1" cellComments="asDisplayed" horizontalDpi="300" verticalDpi="300" r:id="rId1"/>
  <headerFooter alignWithMargins="0">
    <oddHeader>&amp;C５</oddHeader>
  </headerFooter>
  <rowBreaks count="1" manualBreakCount="1">
    <brk id="22" max="16" man="1"/>
  </rowBreak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indexed="25"/>
  </sheetPr>
  <dimension ref="A1:Q32"/>
  <sheetViews>
    <sheetView showGridLines="0" view="pageBreakPreview" topLeftCell="A13" zoomScaleNormal="85" zoomScaleSheetLayoutView="100" workbookViewId="0">
      <selection activeCell="B22" sqref="B22:N28"/>
    </sheetView>
  </sheetViews>
  <sheetFormatPr defaultRowHeight="13"/>
  <cols>
    <col min="1" max="1" width="3" style="7" customWidth="1"/>
    <col min="2" max="16" width="9.1796875" style="7" customWidth="1"/>
    <col min="17" max="16384" width="9" style="7" bestFit="1" customWidth="1"/>
  </cols>
  <sheetData>
    <row r="1" spans="1:16" s="0" customFormat="1" ht="16.5">
      <c r="A1" s="184" t="s">
        <v>173</v>
      </c>
      <c r="B1" s="184"/>
      <c r="C1" s="184"/>
      <c r="D1" s="184"/>
      <c r="E1" s="184"/>
    </row>
    <row r="2" spans="1:16" s="0" customFormat="1" ht="16.5">
      <c r="A2" s="280"/>
      <c r="B2" s="280"/>
      <c r="C2" s="280"/>
      <c r="D2" s="280"/>
    </row>
    <row r="3" spans="1:16" s="179" customFormat="1" ht="20.25" customHeight="1">
      <c r="B3" s="11" t="s">
        <v>162</v>
      </c>
      <c r="P3" s="27" t="s">
        <v>11</v>
      </c>
    </row>
    <row r="4" spans="1:16">
      <c r="C4" s="27" t="s">
        <v>21</v>
      </c>
      <c r="D4" s="2">
        <v>1</v>
      </c>
      <c r="E4" s="2">
        <v>2</v>
      </c>
      <c r="F4" s="2">
        <v>3</v>
      </c>
      <c r="G4" s="2">
        <v>4</v>
      </c>
      <c r="H4" s="2">
        <v>5</v>
      </c>
      <c r="I4" s="2">
        <v>6</v>
      </c>
      <c r="J4" s="2">
        <v>7</v>
      </c>
      <c r="K4" s="2">
        <v>8</v>
      </c>
      <c r="L4" s="2">
        <v>9</v>
      </c>
      <c r="M4" s="2">
        <v>10</v>
      </c>
      <c r="N4" s="2">
        <v>11</v>
      </c>
      <c r="O4" s="2">
        <v>12</v>
      </c>
      <c r="P4" s="2">
        <v>13</v>
      </c>
    </row>
    <row r="5" spans="1:16" s="180" customFormat="1" ht="19.5" customHeight="1">
      <c r="B5" s="187" t="s">
        <v>130</v>
      </c>
      <c r="C5" s="205"/>
      <c r="D5" s="222" t="s">
        <v>132</v>
      </c>
      <c r="E5" s="227"/>
      <c r="F5" s="227"/>
      <c r="G5" s="233"/>
      <c r="H5" s="234" t="s">
        <v>133</v>
      </c>
      <c r="I5" s="234" t="s">
        <v>135</v>
      </c>
      <c r="J5" s="234" t="s">
        <v>1</v>
      </c>
      <c r="K5" s="234" t="s">
        <v>45</v>
      </c>
      <c r="L5" s="234" t="s">
        <v>136</v>
      </c>
      <c r="M5" s="243"/>
      <c r="N5" s="253" t="s">
        <v>270</v>
      </c>
      <c r="O5" s="234"/>
      <c r="P5" s="243"/>
    </row>
    <row r="6" spans="1:16" s="180" customFormat="1" ht="19.5" customHeight="1">
      <c r="B6" s="188"/>
      <c r="C6" s="206"/>
      <c r="D6" s="32" t="s">
        <v>43</v>
      </c>
      <c r="E6" s="32" t="s">
        <v>50</v>
      </c>
      <c r="F6" s="32" t="s">
        <v>51</v>
      </c>
      <c r="G6" s="32" t="s">
        <v>137</v>
      </c>
      <c r="H6" s="32"/>
      <c r="I6" s="32"/>
      <c r="J6" s="32"/>
      <c r="K6" s="32"/>
      <c r="L6" s="32" t="s">
        <v>44</v>
      </c>
      <c r="M6" s="119" t="s">
        <v>138</v>
      </c>
      <c r="N6" s="254" t="s">
        <v>0</v>
      </c>
      <c r="O6" s="265" t="s">
        <v>38</v>
      </c>
      <c r="P6" s="119" t="s">
        <v>44</v>
      </c>
    </row>
    <row r="7" spans="1:16" s="181" customFormat="1" ht="19.5" customHeight="1">
      <c r="A7" s="185" t="s">
        <v>48</v>
      </c>
      <c r="B7" s="189"/>
      <c r="C7" s="207"/>
      <c r="D7" s="33" t="s">
        <v>49</v>
      </c>
      <c r="E7" s="228"/>
      <c r="F7" s="228"/>
      <c r="G7" s="33" t="s">
        <v>140</v>
      </c>
      <c r="H7" s="33" t="s">
        <v>47</v>
      </c>
      <c r="I7" s="33" t="s">
        <v>61</v>
      </c>
      <c r="J7" s="33" t="s">
        <v>64</v>
      </c>
      <c r="K7" s="33" t="s">
        <v>142</v>
      </c>
      <c r="L7" s="33" t="s">
        <v>143</v>
      </c>
      <c r="M7" s="244" t="s">
        <v>145</v>
      </c>
      <c r="N7" s="255" t="s">
        <v>70</v>
      </c>
      <c r="O7" s="266" t="s">
        <v>13</v>
      </c>
      <c r="P7" s="270" t="s">
        <v>73</v>
      </c>
    </row>
    <row r="8" spans="1:16" s="182" customFormat="1" ht="24" customHeight="1">
      <c r="A8" s="9">
        <v>1</v>
      </c>
      <c r="B8" s="323" t="s">
        <v>88</v>
      </c>
      <c r="C8" s="328"/>
      <c r="D8" s="332">
        <v>0</v>
      </c>
      <c r="E8" s="332">
        <v>3496</v>
      </c>
      <c r="F8" s="334">
        <v>0</v>
      </c>
      <c r="G8" s="334">
        <f t="shared" ref="G8:G13" si="0">SUM(D8:F8)</f>
        <v>3496</v>
      </c>
      <c r="H8" s="334">
        <v>646</v>
      </c>
      <c r="I8" s="334">
        <v>1050</v>
      </c>
      <c r="J8" s="336">
        <f t="shared" ref="J8:J13" si="1">G8-I8</f>
        <v>2446</v>
      </c>
      <c r="K8" s="336">
        <f t="shared" ref="K8:K13" si="2">H8-I8</f>
        <v>-404</v>
      </c>
      <c r="L8" s="338">
        <f t="shared" ref="L8:L14" si="3">ROUND(I8/G8*100,2)</f>
        <v>30.03</v>
      </c>
      <c r="M8" s="341">
        <f t="shared" ref="M8:M14" si="4">IF(H8&gt;0,ROUND(I8/H8*100,2),0)</f>
        <v>162.54</v>
      </c>
      <c r="N8" s="345">
        <v>4405</v>
      </c>
      <c r="O8" s="334">
        <v>1009</v>
      </c>
      <c r="P8" s="349">
        <f t="shared" ref="P8:P14" si="5">ROUND(O8/N8*100,2)</f>
        <v>22.91</v>
      </c>
    </row>
    <row r="9" spans="1:16" s="182" customFormat="1" ht="24" customHeight="1">
      <c r="A9" s="9">
        <v>2</v>
      </c>
      <c r="B9" s="324" t="s">
        <v>175</v>
      </c>
      <c r="C9" s="209"/>
      <c r="D9" s="224">
        <v>0</v>
      </c>
      <c r="E9" s="224">
        <v>4783</v>
      </c>
      <c r="F9" s="232">
        <v>0</v>
      </c>
      <c r="G9" s="232">
        <f t="shared" si="0"/>
        <v>4783</v>
      </c>
      <c r="H9" s="232">
        <v>0</v>
      </c>
      <c r="I9" s="232">
        <v>0</v>
      </c>
      <c r="J9" s="238">
        <f t="shared" si="1"/>
        <v>4783</v>
      </c>
      <c r="K9" s="238">
        <f t="shared" si="2"/>
        <v>0</v>
      </c>
      <c r="L9" s="296">
        <f t="shared" si="3"/>
        <v>0</v>
      </c>
      <c r="M9" s="342">
        <f t="shared" si="4"/>
        <v>0</v>
      </c>
      <c r="N9" s="346">
        <v>5294</v>
      </c>
      <c r="O9" s="232">
        <v>0</v>
      </c>
      <c r="P9" s="343">
        <f t="shared" si="5"/>
        <v>0</v>
      </c>
    </row>
    <row r="10" spans="1:16" s="182" customFormat="1" ht="24" customHeight="1">
      <c r="A10" s="9">
        <v>3</v>
      </c>
      <c r="B10" s="325" t="s">
        <v>176</v>
      </c>
      <c r="C10" s="329"/>
      <c r="D10" s="333">
        <v>0</v>
      </c>
      <c r="E10" s="333">
        <v>2600</v>
      </c>
      <c r="F10" s="335">
        <v>0</v>
      </c>
      <c r="G10" s="334">
        <f t="shared" si="0"/>
        <v>2600</v>
      </c>
      <c r="H10" s="335">
        <v>0</v>
      </c>
      <c r="I10" s="335">
        <v>0</v>
      </c>
      <c r="J10" s="337">
        <f t="shared" si="1"/>
        <v>2600</v>
      </c>
      <c r="K10" s="337">
        <f t="shared" si="2"/>
        <v>0</v>
      </c>
      <c r="L10" s="339">
        <f t="shared" si="3"/>
        <v>0</v>
      </c>
      <c r="M10" s="343">
        <f t="shared" si="4"/>
        <v>0</v>
      </c>
      <c r="N10" s="347">
        <v>704</v>
      </c>
      <c r="O10" s="335">
        <v>0</v>
      </c>
      <c r="P10" s="343">
        <f t="shared" si="5"/>
        <v>0</v>
      </c>
    </row>
    <row r="11" spans="1:16" s="182" customFormat="1" ht="24" customHeight="1">
      <c r="A11" s="9">
        <v>4</v>
      </c>
      <c r="B11" s="324" t="s">
        <v>12</v>
      </c>
      <c r="C11" s="330"/>
      <c r="D11" s="224">
        <v>0</v>
      </c>
      <c r="E11" s="224">
        <v>74536</v>
      </c>
      <c r="F11" s="232">
        <v>0</v>
      </c>
      <c r="G11" s="232">
        <f t="shared" si="0"/>
        <v>74536</v>
      </c>
      <c r="H11" s="232">
        <v>0</v>
      </c>
      <c r="I11" s="232">
        <v>0</v>
      </c>
      <c r="J11" s="238">
        <f t="shared" si="1"/>
        <v>74536</v>
      </c>
      <c r="K11" s="238">
        <f t="shared" si="2"/>
        <v>0</v>
      </c>
      <c r="L11" s="296">
        <f t="shared" si="3"/>
        <v>0</v>
      </c>
      <c r="M11" s="342">
        <f t="shared" si="4"/>
        <v>0</v>
      </c>
      <c r="N11" s="258">
        <v>76348</v>
      </c>
      <c r="O11" s="232">
        <v>0</v>
      </c>
      <c r="P11" s="343">
        <f t="shared" si="5"/>
        <v>0</v>
      </c>
    </row>
    <row r="12" spans="1:16" s="182" customFormat="1" ht="24" customHeight="1">
      <c r="A12" s="9">
        <v>5</v>
      </c>
      <c r="B12" s="324" t="s">
        <v>60</v>
      </c>
      <c r="C12" s="330"/>
      <c r="D12" s="224">
        <v>0</v>
      </c>
      <c r="E12" s="224">
        <v>1</v>
      </c>
      <c r="F12" s="232">
        <v>0</v>
      </c>
      <c r="G12" s="232">
        <f t="shared" si="0"/>
        <v>1</v>
      </c>
      <c r="H12" s="232">
        <v>0</v>
      </c>
      <c r="I12" s="232">
        <v>0</v>
      </c>
      <c r="J12" s="238">
        <f t="shared" si="1"/>
        <v>1</v>
      </c>
      <c r="K12" s="238">
        <f t="shared" si="2"/>
        <v>0</v>
      </c>
      <c r="L12" s="296">
        <f t="shared" si="3"/>
        <v>0</v>
      </c>
      <c r="M12" s="342">
        <f t="shared" si="4"/>
        <v>0</v>
      </c>
      <c r="N12" s="258">
        <v>1</v>
      </c>
      <c r="O12" s="232">
        <v>0</v>
      </c>
      <c r="P12" s="343">
        <f t="shared" si="5"/>
        <v>0</v>
      </c>
    </row>
    <row r="13" spans="1:16" s="182" customFormat="1" ht="24" customHeight="1">
      <c r="A13" s="9">
        <v>6</v>
      </c>
      <c r="B13" s="326" t="s">
        <v>177</v>
      </c>
      <c r="C13" s="331"/>
      <c r="D13" s="224">
        <v>0</v>
      </c>
      <c r="E13" s="224">
        <v>14290</v>
      </c>
      <c r="F13" s="232">
        <v>0</v>
      </c>
      <c r="G13" s="313">
        <f t="shared" si="0"/>
        <v>14290</v>
      </c>
      <c r="H13" s="232">
        <v>5460</v>
      </c>
      <c r="I13" s="232">
        <v>3779</v>
      </c>
      <c r="J13" s="238">
        <f t="shared" si="1"/>
        <v>10511</v>
      </c>
      <c r="K13" s="238">
        <f t="shared" si="2"/>
        <v>1681</v>
      </c>
      <c r="L13" s="296">
        <f t="shared" si="3"/>
        <v>26.45</v>
      </c>
      <c r="M13" s="342">
        <f t="shared" si="4"/>
        <v>69.209999999999994</v>
      </c>
      <c r="N13" s="268">
        <v>14292</v>
      </c>
      <c r="O13" s="232">
        <v>3798</v>
      </c>
      <c r="P13" s="350">
        <f t="shared" si="5"/>
        <v>26.57</v>
      </c>
    </row>
    <row r="14" spans="1:16" s="9" customFormat="1" ht="24" customHeight="1">
      <c r="A14" s="9">
        <v>7</v>
      </c>
      <c r="B14" s="17" t="s">
        <v>147</v>
      </c>
      <c r="C14" s="23"/>
      <c r="D14" s="225">
        <f t="shared" ref="D14:K14" si="6">SUM(D8:D13)</f>
        <v>0</v>
      </c>
      <c r="E14" s="225">
        <f t="shared" si="6"/>
        <v>99706</v>
      </c>
      <c r="F14" s="225">
        <f t="shared" si="6"/>
        <v>0</v>
      </c>
      <c r="G14" s="225">
        <f t="shared" si="6"/>
        <v>99706</v>
      </c>
      <c r="H14" s="225">
        <f t="shared" si="6"/>
        <v>6106</v>
      </c>
      <c r="I14" s="225">
        <f t="shared" si="6"/>
        <v>4829</v>
      </c>
      <c r="J14" s="225">
        <f t="shared" si="6"/>
        <v>94877</v>
      </c>
      <c r="K14" s="225">
        <f t="shared" si="6"/>
        <v>1277</v>
      </c>
      <c r="L14" s="340">
        <f t="shared" si="3"/>
        <v>4.84</v>
      </c>
      <c r="M14" s="344">
        <f t="shared" si="4"/>
        <v>79.09</v>
      </c>
      <c r="N14" s="269">
        <f>SUM(N8:N13)</f>
        <v>101044</v>
      </c>
      <c r="O14" s="225">
        <f>SUM(O8:O13)</f>
        <v>4807</v>
      </c>
      <c r="P14" s="344">
        <f t="shared" si="5"/>
        <v>4.76</v>
      </c>
    </row>
    <row r="15" spans="1:16" s="183" customFormat="1" ht="12.75" customHeight="1">
      <c r="B15" s="193" t="s">
        <v>315</v>
      </c>
      <c r="C15" s="211"/>
      <c r="D15" s="211"/>
      <c r="E15" s="211"/>
      <c r="F15" s="211"/>
      <c r="G15" s="211"/>
      <c r="H15" s="211"/>
      <c r="I15" s="211"/>
      <c r="J15" s="211"/>
      <c r="K15" s="211"/>
      <c r="L15" s="211"/>
      <c r="M15" s="211"/>
      <c r="N15" s="211"/>
      <c r="O15" s="211"/>
      <c r="P15" s="271"/>
    </row>
    <row r="16" spans="1:16" s="183" customFormat="1" ht="12.75" customHeight="1">
      <c r="B16" s="194"/>
      <c r="C16" s="212"/>
      <c r="D16" s="212"/>
      <c r="E16" s="212"/>
      <c r="F16" s="212"/>
      <c r="G16" s="212"/>
      <c r="H16" s="212"/>
      <c r="I16" s="212"/>
      <c r="J16" s="212"/>
      <c r="K16" s="212"/>
      <c r="L16" s="212"/>
      <c r="M16" s="212"/>
      <c r="N16" s="212"/>
      <c r="O16" s="212"/>
      <c r="P16" s="272"/>
    </row>
    <row r="17" spans="1:17" s="183" customFormat="1" ht="12.75" customHeight="1">
      <c r="B17" s="194"/>
      <c r="C17" s="212"/>
      <c r="D17" s="212"/>
      <c r="E17" s="212"/>
      <c r="F17" s="212"/>
      <c r="G17" s="212"/>
      <c r="H17" s="212"/>
      <c r="I17" s="212"/>
      <c r="J17" s="212"/>
      <c r="K17" s="212"/>
      <c r="L17" s="212"/>
      <c r="M17" s="212"/>
      <c r="N17" s="212"/>
      <c r="O17" s="212"/>
      <c r="P17" s="272"/>
    </row>
    <row r="18" spans="1:17" s="183" customFormat="1" ht="12.75" customHeight="1">
      <c r="B18" s="195"/>
      <c r="C18" s="213"/>
      <c r="D18" s="213"/>
      <c r="E18" s="213"/>
      <c r="F18" s="213"/>
      <c r="G18" s="213"/>
      <c r="H18" s="213"/>
      <c r="I18" s="213"/>
      <c r="J18" s="213"/>
      <c r="K18" s="213"/>
      <c r="L18" s="213"/>
      <c r="M18" s="213"/>
      <c r="N18" s="213"/>
      <c r="O18" s="213"/>
      <c r="P18" s="273"/>
    </row>
    <row r="19" spans="1:17" s="183" customFormat="1" ht="15.75" customHeight="1">
      <c r="B19" s="2"/>
      <c r="C19" s="214"/>
      <c r="D19" s="214"/>
      <c r="G19" s="72"/>
      <c r="H19" s="72"/>
      <c r="I19" s="72"/>
      <c r="J19" s="72"/>
      <c r="K19" s="72"/>
      <c r="L19" s="72"/>
      <c r="M19" s="72"/>
    </row>
    <row r="20" spans="1:17" s="7" customFormat="1" ht="14">
      <c r="A20" s="7"/>
      <c r="B20" s="11" t="s">
        <v>148</v>
      </c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27" t="s">
        <v>11</v>
      </c>
    </row>
    <row r="21" spans="1:17" s="7" customFormat="1">
      <c r="A21" s="7"/>
      <c r="B21" s="7"/>
      <c r="C21" s="27" t="s">
        <v>21</v>
      </c>
      <c r="D21" s="2">
        <v>1</v>
      </c>
      <c r="E21" s="2">
        <v>2</v>
      </c>
      <c r="F21" s="2">
        <v>3</v>
      </c>
      <c r="G21" s="2">
        <v>4</v>
      </c>
      <c r="H21" s="2">
        <v>5</v>
      </c>
      <c r="I21" s="2">
        <v>6</v>
      </c>
      <c r="J21" s="2">
        <v>7</v>
      </c>
      <c r="K21" s="2">
        <v>8</v>
      </c>
      <c r="L21" s="2">
        <v>9</v>
      </c>
      <c r="M21" s="2">
        <v>10</v>
      </c>
      <c r="N21" s="2">
        <v>11</v>
      </c>
      <c r="O21" s="2">
        <v>12</v>
      </c>
      <c r="P21" s="2">
        <v>13</v>
      </c>
      <c r="Q21" s="2">
        <v>14</v>
      </c>
    </row>
    <row r="22" spans="1:17" s="180" customFormat="1" ht="19.5" customHeight="1">
      <c r="B22" s="187" t="s">
        <v>130</v>
      </c>
      <c r="C22" s="290"/>
      <c r="D22" s="31" t="s">
        <v>132</v>
      </c>
      <c r="E22" s="37"/>
      <c r="F22" s="37"/>
      <c r="G22" s="37"/>
      <c r="H22" s="42"/>
      <c r="I22" s="234" t="s">
        <v>149</v>
      </c>
      <c r="J22" s="234" t="s">
        <v>144</v>
      </c>
      <c r="K22" s="43" t="s">
        <v>98</v>
      </c>
      <c r="L22" s="234" t="s">
        <v>99</v>
      </c>
      <c r="M22" s="234" t="s">
        <v>100</v>
      </c>
      <c r="N22" s="243"/>
      <c r="O22" s="253" t="s">
        <v>269</v>
      </c>
      <c r="P22" s="234"/>
      <c r="Q22" s="243"/>
    </row>
    <row r="23" spans="1:17" s="180" customFormat="1" ht="19.5" customHeight="1">
      <c r="B23" s="188"/>
      <c r="C23" s="291"/>
      <c r="D23" s="32" t="s">
        <v>43</v>
      </c>
      <c r="E23" s="32" t="s">
        <v>50</v>
      </c>
      <c r="F23" s="32" t="s">
        <v>51</v>
      </c>
      <c r="G23" s="32" t="s">
        <v>106</v>
      </c>
      <c r="H23" s="32" t="s">
        <v>69</v>
      </c>
      <c r="I23" s="32"/>
      <c r="J23" s="32"/>
      <c r="K23" s="44"/>
      <c r="L23" s="32"/>
      <c r="M23" s="32" t="s">
        <v>322</v>
      </c>
      <c r="N23" s="32" t="s">
        <v>126</v>
      </c>
      <c r="O23" s="254" t="s">
        <v>0</v>
      </c>
      <c r="P23" s="265" t="s">
        <v>40</v>
      </c>
      <c r="Q23" s="275" t="s">
        <v>323</v>
      </c>
    </row>
    <row r="24" spans="1:17" s="181" customFormat="1" ht="19.5" customHeight="1">
      <c r="A24" s="185" t="s">
        <v>48</v>
      </c>
      <c r="B24" s="189"/>
      <c r="C24" s="292"/>
      <c r="D24" s="33" t="s">
        <v>105</v>
      </c>
      <c r="E24" s="228"/>
      <c r="F24" s="228"/>
      <c r="G24" s="228"/>
      <c r="H24" s="33" t="s">
        <v>140</v>
      </c>
      <c r="I24" s="33" t="s">
        <v>47</v>
      </c>
      <c r="J24" s="33" t="s">
        <v>61</v>
      </c>
      <c r="K24" s="33" t="s">
        <v>107</v>
      </c>
      <c r="L24" s="33" t="s">
        <v>64</v>
      </c>
      <c r="M24" s="33" t="s">
        <v>152</v>
      </c>
      <c r="N24" s="33" t="s">
        <v>143</v>
      </c>
      <c r="O24" s="255" t="s">
        <v>70</v>
      </c>
      <c r="P24" s="266" t="s">
        <v>13</v>
      </c>
      <c r="Q24" s="270" t="s">
        <v>73</v>
      </c>
    </row>
    <row r="25" spans="1:17" s="182" customFormat="1" ht="24" customHeight="1">
      <c r="A25" s="9">
        <v>1</v>
      </c>
      <c r="B25" s="327" t="s">
        <v>178</v>
      </c>
      <c r="C25" s="208"/>
      <c r="D25" s="223">
        <v>0</v>
      </c>
      <c r="E25" s="223">
        <v>98704</v>
      </c>
      <c r="F25" s="231">
        <v>0</v>
      </c>
      <c r="G25" s="231">
        <v>0</v>
      </c>
      <c r="H25" s="231">
        <f>SUM(D25:G25)</f>
        <v>98704</v>
      </c>
      <c r="I25" s="231">
        <v>80159</v>
      </c>
      <c r="J25" s="231">
        <v>39139</v>
      </c>
      <c r="K25" s="238">
        <f>H25-I25</f>
        <v>18545</v>
      </c>
      <c r="L25" s="238">
        <f>H25-J25</f>
        <v>59565</v>
      </c>
      <c r="M25" s="249">
        <f>ROUND(I25/H25*100,2)</f>
        <v>81.209999999999994</v>
      </c>
      <c r="N25" s="249">
        <f>ROUND(J25/H25*100,2)</f>
        <v>39.65</v>
      </c>
      <c r="O25" s="258">
        <v>100042</v>
      </c>
      <c r="P25" s="231">
        <v>39018</v>
      </c>
      <c r="Q25" s="245">
        <f>ROUND(P25/O25*100,2)</f>
        <v>39</v>
      </c>
    </row>
    <row r="26" spans="1:17" s="182" customFormat="1" ht="24" customHeight="1">
      <c r="A26" s="9">
        <v>2</v>
      </c>
      <c r="B26" s="324" t="s">
        <v>125</v>
      </c>
      <c r="C26" s="330"/>
      <c r="D26" s="224">
        <v>0</v>
      </c>
      <c r="E26" s="224">
        <v>2</v>
      </c>
      <c r="F26" s="232">
        <v>0</v>
      </c>
      <c r="G26" s="232">
        <v>0</v>
      </c>
      <c r="H26" s="232">
        <f>SUM(D26:G26)</f>
        <v>2</v>
      </c>
      <c r="I26" s="232">
        <v>0</v>
      </c>
      <c r="J26" s="232">
        <v>0</v>
      </c>
      <c r="K26" s="238">
        <f>H26-I26</f>
        <v>2</v>
      </c>
      <c r="L26" s="238">
        <f>H26-J26</f>
        <v>2</v>
      </c>
      <c r="M26" s="250">
        <f>ROUND(I26/H26*100,2)</f>
        <v>0</v>
      </c>
      <c r="N26" s="250">
        <f>ROUND(J26/H26*100,2)</f>
        <v>0</v>
      </c>
      <c r="O26" s="268">
        <v>2</v>
      </c>
      <c r="P26" s="232">
        <v>0</v>
      </c>
      <c r="Q26" s="276">
        <f>ROUND(P26/O26*100,2)</f>
        <v>0</v>
      </c>
    </row>
    <row r="27" spans="1:17" s="182" customFormat="1" ht="24" customHeight="1">
      <c r="A27" s="9">
        <v>3</v>
      </c>
      <c r="B27" s="326" t="s">
        <v>179</v>
      </c>
      <c r="C27" s="331"/>
      <c r="D27" s="224">
        <v>0</v>
      </c>
      <c r="E27" s="224">
        <v>1000</v>
      </c>
      <c r="F27" s="232">
        <v>0</v>
      </c>
      <c r="G27" s="232">
        <v>0</v>
      </c>
      <c r="H27" s="232">
        <f>SUM(D27:G27)</f>
        <v>1000</v>
      </c>
      <c r="I27" s="232">
        <v>0</v>
      </c>
      <c r="J27" s="232">
        <v>0</v>
      </c>
      <c r="K27" s="238">
        <f>H27-I27</f>
        <v>1000</v>
      </c>
      <c r="L27" s="238">
        <f>H27-J27</f>
        <v>1000</v>
      </c>
      <c r="M27" s="250">
        <f>ROUND(I27/H27*100,2)</f>
        <v>0</v>
      </c>
      <c r="N27" s="250">
        <f>ROUND(J27/H27*100,2)</f>
        <v>0</v>
      </c>
      <c r="O27" s="348">
        <v>1000</v>
      </c>
      <c r="P27" s="232">
        <v>0</v>
      </c>
      <c r="Q27" s="276">
        <f>ROUND(P27/O27*100,2)</f>
        <v>0</v>
      </c>
    </row>
    <row r="28" spans="1:17" s="9" customFormat="1" ht="24" customHeight="1">
      <c r="A28" s="9">
        <v>4</v>
      </c>
      <c r="B28" s="17" t="s">
        <v>147</v>
      </c>
      <c r="C28" s="23"/>
      <c r="D28" s="225">
        <f t="shared" ref="D28:L28" si="7">SUM(D25:D27)</f>
        <v>0</v>
      </c>
      <c r="E28" s="225">
        <f t="shared" si="7"/>
        <v>99706</v>
      </c>
      <c r="F28" s="225">
        <f t="shared" si="7"/>
        <v>0</v>
      </c>
      <c r="G28" s="225">
        <f t="shared" si="7"/>
        <v>0</v>
      </c>
      <c r="H28" s="225">
        <f t="shared" si="7"/>
        <v>99706</v>
      </c>
      <c r="I28" s="225">
        <f t="shared" si="7"/>
        <v>80159</v>
      </c>
      <c r="J28" s="225">
        <f t="shared" si="7"/>
        <v>39139</v>
      </c>
      <c r="K28" s="225">
        <f t="shared" si="7"/>
        <v>19547</v>
      </c>
      <c r="L28" s="225">
        <f t="shared" si="7"/>
        <v>60567</v>
      </c>
      <c r="M28" s="252">
        <f>ROUND(I28/H28*100,2)</f>
        <v>80.400000000000006</v>
      </c>
      <c r="N28" s="252">
        <f>ROUND(J28/H28*100,2)</f>
        <v>39.25</v>
      </c>
      <c r="O28" s="269">
        <f>SUM(O25:O27)</f>
        <v>101044</v>
      </c>
      <c r="P28" s="225">
        <f>SUM(P25:P27)</f>
        <v>39018</v>
      </c>
      <c r="Q28" s="248">
        <f>ROUND(P28/O28*100,2)</f>
        <v>38.61</v>
      </c>
    </row>
    <row r="29" spans="1:17" s="183" customFormat="1" ht="12.75" customHeight="1">
      <c r="B29" s="311" t="s">
        <v>326</v>
      </c>
      <c r="C29" s="312"/>
      <c r="D29" s="312"/>
      <c r="E29" s="312"/>
      <c r="F29" s="312"/>
      <c r="G29" s="312"/>
      <c r="H29" s="312"/>
      <c r="I29" s="312"/>
      <c r="J29" s="312"/>
      <c r="K29" s="312"/>
      <c r="L29" s="312"/>
      <c r="M29" s="312"/>
      <c r="N29" s="312"/>
      <c r="O29" s="312"/>
      <c r="P29" s="312"/>
      <c r="Q29" s="322"/>
    </row>
    <row r="30" spans="1:17" s="183" customFormat="1" ht="12.75" customHeight="1">
      <c r="B30" s="311"/>
      <c r="C30" s="312"/>
      <c r="D30" s="312"/>
      <c r="E30" s="312"/>
      <c r="F30" s="312"/>
      <c r="G30" s="312"/>
      <c r="H30" s="312"/>
      <c r="I30" s="312"/>
      <c r="J30" s="312"/>
      <c r="K30" s="312"/>
      <c r="L30" s="312"/>
      <c r="M30" s="312"/>
      <c r="N30" s="312"/>
      <c r="O30" s="312"/>
      <c r="P30" s="312"/>
      <c r="Q30" s="322"/>
    </row>
    <row r="31" spans="1:17" s="183" customFormat="1" ht="12.75" customHeight="1">
      <c r="B31" s="311"/>
      <c r="C31" s="312"/>
      <c r="D31" s="312"/>
      <c r="E31" s="312"/>
      <c r="F31" s="312"/>
      <c r="G31" s="312"/>
      <c r="H31" s="312"/>
      <c r="I31" s="312"/>
      <c r="J31" s="312"/>
      <c r="K31" s="312"/>
      <c r="L31" s="312"/>
      <c r="M31" s="312"/>
      <c r="N31" s="312"/>
      <c r="O31" s="312"/>
      <c r="P31" s="312"/>
      <c r="Q31" s="322"/>
    </row>
    <row r="32" spans="1:17" s="183" customFormat="1" ht="12.75" customHeight="1">
      <c r="B32" s="311"/>
      <c r="C32" s="312"/>
      <c r="D32" s="312"/>
      <c r="E32" s="312"/>
      <c r="F32" s="312"/>
      <c r="G32" s="312"/>
      <c r="H32" s="312"/>
      <c r="I32" s="312"/>
      <c r="J32" s="312"/>
      <c r="K32" s="312"/>
      <c r="L32" s="312"/>
      <c r="M32" s="312"/>
      <c r="N32" s="312"/>
      <c r="O32" s="312"/>
      <c r="P32" s="312"/>
      <c r="Q32" s="322"/>
    </row>
  </sheetData>
  <mergeCells count="21">
    <mergeCell ref="A1:E1"/>
    <mergeCell ref="D5:G5"/>
    <mergeCell ref="L5:M5"/>
    <mergeCell ref="N5:P5"/>
    <mergeCell ref="B14:C14"/>
    <mergeCell ref="D22:H22"/>
    <mergeCell ref="M22:N22"/>
    <mergeCell ref="O22:Q22"/>
    <mergeCell ref="B28:C28"/>
    <mergeCell ref="B5:C6"/>
    <mergeCell ref="H5:H6"/>
    <mergeCell ref="I5:I6"/>
    <mergeCell ref="J5:J6"/>
    <mergeCell ref="K5:K6"/>
    <mergeCell ref="B15:P18"/>
    <mergeCell ref="B22:C23"/>
    <mergeCell ref="I22:I23"/>
    <mergeCell ref="J22:J23"/>
    <mergeCell ref="K22:K23"/>
    <mergeCell ref="L22:L23"/>
    <mergeCell ref="B29:Q32"/>
  </mergeCells>
  <phoneticPr fontId="20"/>
  <pageMargins left="0.47244094488188981" right="0.19685039370078741" top="0.8" bottom="0.31496062992125984" header="0.43307086614173229" footer="0.39370078740157483"/>
  <pageSetup paperSize="9" scale="88" fitToWidth="1" fitToHeight="1" orientation="landscape" usePrinterDefaults="1" cellComments="asDisplayed" r:id="rId1"/>
  <headerFooter alignWithMargins="0">
    <oddFooter>&amp;C６</oddFooter>
  </headerFooter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indexed="25"/>
  </sheetPr>
  <dimension ref="A1:R30"/>
  <sheetViews>
    <sheetView showGridLines="0" view="pageBreakPreview" zoomScaleNormal="85" zoomScaleSheetLayoutView="100" workbookViewId="0">
      <pane ySplit="7" topLeftCell="A17" activePane="bottomLeft" state="frozen"/>
      <selection pane="bottomLeft" activeCell="B20" sqref="B20:N26"/>
    </sheetView>
  </sheetViews>
  <sheetFormatPr defaultRowHeight="13"/>
  <cols>
    <col min="1" max="1" width="3" style="7" customWidth="1"/>
    <col min="2" max="17" width="9.1796875" style="7" customWidth="1"/>
    <col min="18" max="16384" width="9" style="7" bestFit="1" customWidth="1"/>
  </cols>
  <sheetData>
    <row r="1" spans="1:16" s="0" customFormat="1" ht="16.5">
      <c r="A1" s="184" t="s">
        <v>181</v>
      </c>
      <c r="B1" s="184"/>
      <c r="C1" s="184"/>
      <c r="D1" s="184"/>
      <c r="E1" s="184"/>
    </row>
    <row r="2" spans="1:16" s="0" customFormat="1" ht="16.5">
      <c r="A2" s="280"/>
      <c r="B2" s="280"/>
      <c r="C2" s="280"/>
      <c r="D2" s="280"/>
    </row>
    <row r="3" spans="1:16" s="179" customFormat="1" ht="20.25" customHeight="1">
      <c r="B3" s="11" t="s">
        <v>162</v>
      </c>
      <c r="P3" s="27" t="s">
        <v>11</v>
      </c>
    </row>
    <row r="4" spans="1:16">
      <c r="C4" s="27" t="s">
        <v>21</v>
      </c>
      <c r="D4" s="2">
        <v>1</v>
      </c>
      <c r="E4" s="2">
        <v>2</v>
      </c>
      <c r="F4" s="2">
        <v>3</v>
      </c>
      <c r="G4" s="2">
        <v>4</v>
      </c>
      <c r="H4" s="2">
        <v>5</v>
      </c>
      <c r="I4" s="2">
        <v>6</v>
      </c>
      <c r="J4" s="2">
        <v>7</v>
      </c>
      <c r="K4" s="2">
        <v>8</v>
      </c>
      <c r="L4" s="2">
        <v>9</v>
      </c>
      <c r="M4" s="2">
        <v>10</v>
      </c>
      <c r="N4" s="2">
        <v>11</v>
      </c>
      <c r="O4" s="2">
        <v>12</v>
      </c>
      <c r="P4" s="2">
        <v>13</v>
      </c>
    </row>
    <row r="5" spans="1:16" s="180" customFormat="1" ht="19.5" customHeight="1">
      <c r="B5" s="187" t="s">
        <v>130</v>
      </c>
      <c r="C5" s="205"/>
      <c r="D5" s="222" t="s">
        <v>132</v>
      </c>
      <c r="E5" s="227"/>
      <c r="F5" s="227"/>
      <c r="G5" s="233"/>
      <c r="H5" s="234" t="s">
        <v>133</v>
      </c>
      <c r="I5" s="234" t="s">
        <v>135</v>
      </c>
      <c r="J5" s="234" t="s">
        <v>1</v>
      </c>
      <c r="K5" s="234" t="s">
        <v>45</v>
      </c>
      <c r="L5" s="234" t="s">
        <v>136</v>
      </c>
      <c r="M5" s="243"/>
      <c r="N5" s="253" t="s">
        <v>7</v>
      </c>
      <c r="O5" s="234"/>
      <c r="P5" s="243"/>
    </row>
    <row r="6" spans="1:16" s="180" customFormat="1" ht="19.5" customHeight="1">
      <c r="B6" s="188"/>
      <c r="C6" s="206"/>
      <c r="D6" s="32" t="s">
        <v>43</v>
      </c>
      <c r="E6" s="32" t="s">
        <v>50</v>
      </c>
      <c r="F6" s="32" t="s">
        <v>51</v>
      </c>
      <c r="G6" s="32" t="s">
        <v>137</v>
      </c>
      <c r="H6" s="32"/>
      <c r="I6" s="32"/>
      <c r="J6" s="32"/>
      <c r="K6" s="32"/>
      <c r="L6" s="32" t="s">
        <v>44</v>
      </c>
      <c r="M6" s="119" t="s">
        <v>138</v>
      </c>
      <c r="N6" s="254" t="s">
        <v>0</v>
      </c>
      <c r="O6" s="265" t="s">
        <v>38</v>
      </c>
      <c r="P6" s="119" t="s">
        <v>44</v>
      </c>
    </row>
    <row r="7" spans="1:16" s="181" customFormat="1" ht="19.5" customHeight="1">
      <c r="A7" s="185" t="s">
        <v>48</v>
      </c>
      <c r="B7" s="189"/>
      <c r="C7" s="207"/>
      <c r="D7" s="33" t="s">
        <v>49</v>
      </c>
      <c r="E7" s="228"/>
      <c r="F7" s="228"/>
      <c r="G7" s="33" t="s">
        <v>140</v>
      </c>
      <c r="H7" s="33" t="s">
        <v>47</v>
      </c>
      <c r="I7" s="33" t="s">
        <v>61</v>
      </c>
      <c r="J7" s="33" t="s">
        <v>64</v>
      </c>
      <c r="K7" s="33" t="s">
        <v>142</v>
      </c>
      <c r="L7" s="33" t="s">
        <v>143</v>
      </c>
      <c r="M7" s="244" t="s">
        <v>145</v>
      </c>
      <c r="N7" s="255" t="s">
        <v>70</v>
      </c>
      <c r="O7" s="266" t="s">
        <v>13</v>
      </c>
      <c r="P7" s="270" t="s">
        <v>73</v>
      </c>
    </row>
    <row r="8" spans="1:16" s="182" customFormat="1" ht="21.75" customHeight="1">
      <c r="A8" s="9">
        <v>1</v>
      </c>
      <c r="B8" s="327" t="s">
        <v>175</v>
      </c>
      <c r="C8" s="352"/>
      <c r="D8" s="223">
        <v>0</v>
      </c>
      <c r="E8" s="223">
        <v>8510</v>
      </c>
      <c r="F8" s="231">
        <v>0</v>
      </c>
      <c r="G8" s="231">
        <f>SUM(D8:F8)</f>
        <v>8510</v>
      </c>
      <c r="H8" s="231">
        <v>0</v>
      </c>
      <c r="I8" s="231">
        <v>0</v>
      </c>
      <c r="J8" s="237">
        <f>G8-I8</f>
        <v>8510</v>
      </c>
      <c r="K8" s="237">
        <f>H8-I8</f>
        <v>0</v>
      </c>
      <c r="L8" s="239">
        <f>ROUND(I8/G8*100,2)</f>
        <v>0</v>
      </c>
      <c r="M8" s="245">
        <f>IF(H8&gt;0,ROUND(I8/H8*100,2),0)</f>
        <v>0</v>
      </c>
      <c r="N8" s="231">
        <v>9227</v>
      </c>
      <c r="O8" s="231">
        <v>0</v>
      </c>
      <c r="P8" s="276">
        <f>ROUND(O8/N8*100,2)</f>
        <v>0</v>
      </c>
    </row>
    <row r="9" spans="1:16" s="182" customFormat="1" ht="21.75" customHeight="1">
      <c r="A9" s="9">
        <v>2</v>
      </c>
      <c r="B9" s="325" t="s">
        <v>176</v>
      </c>
      <c r="C9" s="329"/>
      <c r="D9" s="333">
        <v>0</v>
      </c>
      <c r="E9" s="333">
        <v>56761</v>
      </c>
      <c r="F9" s="335">
        <v>0</v>
      </c>
      <c r="G9" s="232">
        <f>SUM(D9:F9)</f>
        <v>56761</v>
      </c>
      <c r="H9" s="335">
        <v>0</v>
      </c>
      <c r="I9" s="335">
        <v>0</v>
      </c>
      <c r="J9" s="337">
        <f>G9-I9</f>
        <v>56761</v>
      </c>
      <c r="K9" s="337">
        <f>H9-I9</f>
        <v>0</v>
      </c>
      <c r="L9" s="355">
        <f>ROUND(I9/G9*100,2)</f>
        <v>0</v>
      </c>
      <c r="M9" s="276">
        <f>IF(H9&gt;0,ROUND(I9/H9*100,2),0)</f>
        <v>0</v>
      </c>
      <c r="N9" s="334">
        <v>68436</v>
      </c>
      <c r="O9" s="335">
        <v>18825</v>
      </c>
      <c r="P9" s="276">
        <f>ROUND(O9/N9*100,2)</f>
        <v>27.51</v>
      </c>
    </row>
    <row r="10" spans="1:16" s="182" customFormat="1" ht="21.75" customHeight="1">
      <c r="A10" s="9">
        <v>3</v>
      </c>
      <c r="B10" s="324" t="s">
        <v>19</v>
      </c>
      <c r="C10" s="330"/>
      <c r="D10" s="224">
        <v>0</v>
      </c>
      <c r="E10" s="224">
        <v>3116</v>
      </c>
      <c r="F10" s="232">
        <v>0</v>
      </c>
      <c r="G10" s="232">
        <f>SUM(D10:F10)</f>
        <v>3116</v>
      </c>
      <c r="H10" s="232">
        <v>0</v>
      </c>
      <c r="I10" s="232">
        <v>0</v>
      </c>
      <c r="J10" s="238">
        <f>G10-I10</f>
        <v>3116</v>
      </c>
      <c r="K10" s="238">
        <f>H10-I10</f>
        <v>0</v>
      </c>
      <c r="L10" s="355">
        <f>ROUND(I10/G10*100,2)</f>
        <v>0</v>
      </c>
      <c r="M10" s="246">
        <f>IF(H10&gt;0,ROUND(I10/H10*100,2),0)</f>
        <v>0</v>
      </c>
      <c r="N10" s="232">
        <v>16206</v>
      </c>
      <c r="O10" s="232">
        <v>0</v>
      </c>
      <c r="P10" s="276">
        <f>ROUND(O10/N10*100,2)</f>
        <v>0</v>
      </c>
    </row>
    <row r="11" spans="1:16" s="182" customFormat="1" ht="21.75" customHeight="1">
      <c r="A11" s="9">
        <v>4</v>
      </c>
      <c r="B11" s="324" t="s">
        <v>177</v>
      </c>
      <c r="C11" s="330"/>
      <c r="D11" s="224">
        <v>0</v>
      </c>
      <c r="E11" s="224">
        <v>0</v>
      </c>
      <c r="F11" s="232">
        <v>0</v>
      </c>
      <c r="G11" s="313">
        <f>SUM(D11:F11)</f>
        <v>0</v>
      </c>
      <c r="H11" s="232">
        <v>0</v>
      </c>
      <c r="I11" s="232">
        <v>0</v>
      </c>
      <c r="J11" s="238">
        <f>G11-I11</f>
        <v>0</v>
      </c>
      <c r="K11" s="238">
        <f>H11-I11</f>
        <v>0</v>
      </c>
      <c r="L11" s="355">
        <f>IFERROR(ROUND(I11/G11*100,2),)</f>
        <v>0</v>
      </c>
      <c r="M11" s="246">
        <f>IF(H11&gt;0,ROUND(I11/H11*100,2),0)</f>
        <v>0</v>
      </c>
      <c r="N11" s="232">
        <v>1</v>
      </c>
      <c r="O11" s="232">
        <v>327</v>
      </c>
      <c r="P11" s="356">
        <f>ROUND(O11/N11*100,2)</f>
        <v>32700</v>
      </c>
    </row>
    <row r="12" spans="1:16" s="9" customFormat="1" ht="21.75" customHeight="1">
      <c r="A12" s="9">
        <v>5</v>
      </c>
      <c r="B12" s="17" t="s">
        <v>147</v>
      </c>
      <c r="C12" s="23"/>
      <c r="D12" s="225">
        <f t="shared" ref="D12:K12" si="0">SUM(D8:D11)</f>
        <v>0</v>
      </c>
      <c r="E12" s="225">
        <f t="shared" si="0"/>
        <v>68387</v>
      </c>
      <c r="F12" s="225">
        <f t="shared" si="0"/>
        <v>0</v>
      </c>
      <c r="G12" s="225">
        <f t="shared" si="0"/>
        <v>68387</v>
      </c>
      <c r="H12" s="225">
        <f t="shared" si="0"/>
        <v>0</v>
      </c>
      <c r="I12" s="225">
        <f t="shared" si="0"/>
        <v>0</v>
      </c>
      <c r="J12" s="225">
        <f t="shared" si="0"/>
        <v>68387</v>
      </c>
      <c r="K12" s="225">
        <f t="shared" si="0"/>
        <v>0</v>
      </c>
      <c r="L12" s="242">
        <f>ROUND(I12/G12*100,2)</f>
        <v>0</v>
      </c>
      <c r="M12" s="248">
        <f>IF(H12&gt;0,ROUND(I12/H12*100,2),0)</f>
        <v>0</v>
      </c>
      <c r="N12" s="225">
        <f>SUM(N8:N11)</f>
        <v>93870</v>
      </c>
      <c r="O12" s="225">
        <f>SUM(O8:O11)</f>
        <v>19152</v>
      </c>
      <c r="P12" s="248">
        <f>ROUND(O12/N12*100,2)</f>
        <v>20.399999999999999</v>
      </c>
    </row>
    <row r="13" spans="1:16" s="183" customFormat="1" ht="18" customHeight="1">
      <c r="B13" s="193" t="s">
        <v>330</v>
      </c>
      <c r="C13" s="211"/>
      <c r="D13" s="211"/>
      <c r="E13" s="211"/>
      <c r="F13" s="211"/>
      <c r="G13" s="211"/>
      <c r="H13" s="211"/>
      <c r="I13" s="211"/>
      <c r="J13" s="211"/>
      <c r="K13" s="211"/>
      <c r="L13" s="211"/>
      <c r="M13" s="211"/>
      <c r="N13" s="211"/>
      <c r="O13" s="211"/>
      <c r="P13" s="271"/>
    </row>
    <row r="14" spans="1:16" s="183" customFormat="1" ht="18" customHeight="1">
      <c r="B14" s="194"/>
      <c r="C14" s="212"/>
      <c r="D14" s="212"/>
      <c r="E14" s="212"/>
      <c r="F14" s="212"/>
      <c r="G14" s="212"/>
      <c r="H14" s="212"/>
      <c r="I14" s="212"/>
      <c r="J14" s="212"/>
      <c r="K14" s="212"/>
      <c r="L14" s="212"/>
      <c r="M14" s="212"/>
      <c r="N14" s="212"/>
      <c r="O14" s="212"/>
      <c r="P14" s="272"/>
    </row>
    <row r="15" spans="1:16" s="183" customFormat="1" ht="18" customHeight="1">
      <c r="B15" s="194"/>
      <c r="C15" s="212"/>
      <c r="D15" s="212"/>
      <c r="E15" s="212"/>
      <c r="F15" s="212"/>
      <c r="G15" s="212"/>
      <c r="H15" s="212"/>
      <c r="I15" s="212"/>
      <c r="J15" s="212"/>
      <c r="K15" s="212"/>
      <c r="L15" s="212"/>
      <c r="M15" s="212"/>
      <c r="N15" s="212"/>
      <c r="O15" s="212"/>
      <c r="P15" s="272"/>
    </row>
    <row r="16" spans="1:16" s="183" customFormat="1" ht="18" customHeight="1">
      <c r="B16" s="195"/>
      <c r="C16" s="213"/>
      <c r="D16" s="213"/>
      <c r="E16" s="213"/>
      <c r="F16" s="213"/>
      <c r="G16" s="213"/>
      <c r="H16" s="213"/>
      <c r="I16" s="213"/>
      <c r="J16" s="213"/>
      <c r="K16" s="213"/>
      <c r="L16" s="213"/>
      <c r="M16" s="213"/>
      <c r="N16" s="213"/>
      <c r="O16" s="213"/>
      <c r="P16" s="273"/>
    </row>
    <row r="17" spans="1:18" s="183" customFormat="1" ht="15.75" customHeight="1">
      <c r="B17" s="2"/>
      <c r="C17" s="214"/>
      <c r="D17" s="214"/>
      <c r="G17" s="72"/>
      <c r="H17" s="72"/>
      <c r="I17" s="72"/>
      <c r="J17" s="72"/>
      <c r="K17" s="72"/>
      <c r="L17" s="72"/>
      <c r="M17" s="72"/>
    </row>
    <row r="18" spans="1:18" s="7" customFormat="1" ht="14">
      <c r="A18" s="7"/>
      <c r="B18" s="11" t="s">
        <v>148</v>
      </c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27" t="s">
        <v>11</v>
      </c>
      <c r="R18" s="7"/>
    </row>
    <row r="19" spans="1:18" s="7" customFormat="1">
      <c r="A19" s="7"/>
      <c r="B19" s="7"/>
      <c r="C19" s="27" t="s">
        <v>21</v>
      </c>
      <c r="D19" s="2">
        <v>1</v>
      </c>
      <c r="E19" s="2">
        <v>2</v>
      </c>
      <c r="F19" s="2">
        <v>3</v>
      </c>
      <c r="G19" s="2">
        <v>4</v>
      </c>
      <c r="H19" s="2">
        <v>5</v>
      </c>
      <c r="I19" s="2">
        <v>6</v>
      </c>
      <c r="J19" s="2">
        <v>7</v>
      </c>
      <c r="K19" s="2">
        <v>8</v>
      </c>
      <c r="L19" s="2">
        <v>9</v>
      </c>
      <c r="M19" s="2">
        <v>10</v>
      </c>
      <c r="N19" s="2">
        <v>11</v>
      </c>
      <c r="O19" s="2">
        <v>12</v>
      </c>
      <c r="P19" s="2">
        <v>13</v>
      </c>
      <c r="Q19" s="2">
        <v>14</v>
      </c>
      <c r="R19" s="2"/>
    </row>
    <row r="20" spans="1:18" s="180" customFormat="1" ht="19.5" customHeight="1">
      <c r="B20" s="187" t="s">
        <v>130</v>
      </c>
      <c r="C20" s="290"/>
      <c r="D20" s="31" t="s">
        <v>132</v>
      </c>
      <c r="E20" s="37"/>
      <c r="F20" s="37"/>
      <c r="G20" s="37"/>
      <c r="H20" s="42"/>
      <c r="I20" s="234" t="s">
        <v>149</v>
      </c>
      <c r="J20" s="234" t="s">
        <v>144</v>
      </c>
      <c r="K20" s="43" t="s">
        <v>98</v>
      </c>
      <c r="L20" s="234" t="s">
        <v>99</v>
      </c>
      <c r="M20" s="234" t="s">
        <v>100</v>
      </c>
      <c r="N20" s="243"/>
      <c r="O20" s="253" t="s">
        <v>271</v>
      </c>
      <c r="P20" s="234"/>
      <c r="Q20" s="243"/>
    </row>
    <row r="21" spans="1:18" s="180" customFormat="1" ht="19.5" customHeight="1">
      <c r="B21" s="188"/>
      <c r="C21" s="291"/>
      <c r="D21" s="32" t="s">
        <v>43</v>
      </c>
      <c r="E21" s="32" t="s">
        <v>50</v>
      </c>
      <c r="F21" s="32" t="s">
        <v>51</v>
      </c>
      <c r="G21" s="32" t="s">
        <v>106</v>
      </c>
      <c r="H21" s="32" t="s">
        <v>69</v>
      </c>
      <c r="I21" s="32"/>
      <c r="J21" s="32"/>
      <c r="K21" s="44"/>
      <c r="L21" s="32"/>
      <c r="M21" s="32" t="s">
        <v>322</v>
      </c>
      <c r="N21" s="32" t="s">
        <v>126</v>
      </c>
      <c r="O21" s="254" t="s">
        <v>0</v>
      </c>
      <c r="P21" s="265" t="s">
        <v>40</v>
      </c>
      <c r="Q21" s="275" t="s">
        <v>323</v>
      </c>
    </row>
    <row r="22" spans="1:18" s="181" customFormat="1" ht="19.5" customHeight="1">
      <c r="A22" s="185" t="s">
        <v>48</v>
      </c>
      <c r="B22" s="189"/>
      <c r="C22" s="292"/>
      <c r="D22" s="33" t="s">
        <v>105</v>
      </c>
      <c r="E22" s="228"/>
      <c r="F22" s="228"/>
      <c r="G22" s="228"/>
      <c r="H22" s="33" t="s">
        <v>140</v>
      </c>
      <c r="I22" s="33" t="s">
        <v>47</v>
      </c>
      <c r="J22" s="33" t="s">
        <v>61</v>
      </c>
      <c r="K22" s="33" t="s">
        <v>107</v>
      </c>
      <c r="L22" s="33" t="s">
        <v>64</v>
      </c>
      <c r="M22" s="33" t="s">
        <v>152</v>
      </c>
      <c r="N22" s="33" t="s">
        <v>143</v>
      </c>
      <c r="O22" s="255" t="s">
        <v>70</v>
      </c>
      <c r="P22" s="266" t="s">
        <v>13</v>
      </c>
      <c r="Q22" s="270" t="s">
        <v>73</v>
      </c>
    </row>
    <row r="23" spans="1:18" s="182" customFormat="1" ht="21.75" customHeight="1">
      <c r="A23" s="9">
        <v>1</v>
      </c>
      <c r="B23" s="327" t="s">
        <v>178</v>
      </c>
      <c r="C23" s="208"/>
      <c r="D23" s="223">
        <v>0</v>
      </c>
      <c r="E23" s="223">
        <v>67385</v>
      </c>
      <c r="F23" s="231">
        <v>0</v>
      </c>
      <c r="G23" s="231">
        <v>0</v>
      </c>
      <c r="H23" s="231">
        <f>SUM(D23:G23)</f>
        <v>67385</v>
      </c>
      <c r="I23" s="231">
        <v>64739</v>
      </c>
      <c r="J23" s="231">
        <v>4413</v>
      </c>
      <c r="K23" s="238">
        <f>H23-I23</f>
        <v>2646</v>
      </c>
      <c r="L23" s="237">
        <f>H23-J23</f>
        <v>62972</v>
      </c>
      <c r="M23" s="249">
        <f>ROUND(I23/H23*100,2)</f>
        <v>96.07</v>
      </c>
      <c r="N23" s="249">
        <f>ROUND(J23/H23*100,2)</f>
        <v>6.55</v>
      </c>
      <c r="O23" s="258">
        <v>92868</v>
      </c>
      <c r="P23" s="231">
        <v>25827</v>
      </c>
      <c r="Q23" s="245">
        <f>ROUND(P23/O23*100,2)</f>
        <v>27.81</v>
      </c>
    </row>
    <row r="24" spans="1:18" s="182" customFormat="1" ht="21" customHeight="1">
      <c r="A24" s="9">
        <v>2</v>
      </c>
      <c r="B24" s="324" t="s">
        <v>125</v>
      </c>
      <c r="C24" s="330"/>
      <c r="D24" s="224">
        <v>0</v>
      </c>
      <c r="E24" s="224">
        <v>2</v>
      </c>
      <c r="F24" s="232">
        <v>0</v>
      </c>
      <c r="G24" s="232">
        <v>0</v>
      </c>
      <c r="H24" s="232">
        <f>SUM(D24:G24)</f>
        <v>2</v>
      </c>
      <c r="I24" s="232">
        <v>0</v>
      </c>
      <c r="J24" s="232">
        <v>0</v>
      </c>
      <c r="K24" s="238">
        <f>H24-I24</f>
        <v>2</v>
      </c>
      <c r="L24" s="238">
        <f>H24-I24</f>
        <v>2</v>
      </c>
      <c r="M24" s="250">
        <f>ROUND(I24/H24*100,2)</f>
        <v>0</v>
      </c>
      <c r="N24" s="250">
        <f>ROUND(J24/H24*100,2)</f>
        <v>0</v>
      </c>
      <c r="O24" s="258">
        <v>2</v>
      </c>
      <c r="P24" s="232">
        <v>0</v>
      </c>
      <c r="Q24" s="276">
        <f>ROUND(P24/O24*100,2)</f>
        <v>0</v>
      </c>
    </row>
    <row r="25" spans="1:18" s="182" customFormat="1" ht="21.75" customHeight="1">
      <c r="A25" s="9">
        <v>3</v>
      </c>
      <c r="B25" s="351" t="s">
        <v>179</v>
      </c>
      <c r="C25" s="353"/>
      <c r="D25" s="332">
        <v>0</v>
      </c>
      <c r="E25" s="332">
        <v>1000</v>
      </c>
      <c r="F25" s="334">
        <v>0</v>
      </c>
      <c r="G25" s="334">
        <v>0</v>
      </c>
      <c r="H25" s="232">
        <f>SUM(D25:G25)</f>
        <v>1000</v>
      </c>
      <c r="I25" s="334">
        <v>0</v>
      </c>
      <c r="J25" s="334">
        <v>0</v>
      </c>
      <c r="K25" s="238">
        <f>H25-I25</f>
        <v>1000</v>
      </c>
      <c r="L25" s="238">
        <f>H25-I25</f>
        <v>1000</v>
      </c>
      <c r="M25" s="250">
        <f>ROUND(I25/H25*100,2)</f>
        <v>0</v>
      </c>
      <c r="N25" s="250">
        <f>ROUND(J25/H25*100,2)</f>
        <v>0</v>
      </c>
      <c r="O25" s="345">
        <v>1000</v>
      </c>
      <c r="P25" s="334">
        <v>0</v>
      </c>
      <c r="Q25" s="276">
        <f>ROUND(P25/O25*100,2)</f>
        <v>0</v>
      </c>
    </row>
    <row r="26" spans="1:18" s="9" customFormat="1" ht="21.75" customHeight="1">
      <c r="A26" s="9">
        <v>4</v>
      </c>
      <c r="B26" s="17" t="s">
        <v>147</v>
      </c>
      <c r="C26" s="23"/>
      <c r="D26" s="354">
        <f t="shared" ref="D26:L26" si="1">SUM(D23:D25)</f>
        <v>0</v>
      </c>
      <c r="E26" s="354">
        <f t="shared" si="1"/>
        <v>68387</v>
      </c>
      <c r="F26" s="354">
        <f t="shared" si="1"/>
        <v>0</v>
      </c>
      <c r="G26" s="354">
        <f t="shared" si="1"/>
        <v>0</v>
      </c>
      <c r="H26" s="354">
        <f t="shared" si="1"/>
        <v>68387</v>
      </c>
      <c r="I26" s="354">
        <f t="shared" si="1"/>
        <v>64739</v>
      </c>
      <c r="J26" s="354">
        <f t="shared" si="1"/>
        <v>4413</v>
      </c>
      <c r="K26" s="354">
        <f t="shared" si="1"/>
        <v>3648</v>
      </c>
      <c r="L26" s="354">
        <f t="shared" si="1"/>
        <v>63974</v>
      </c>
      <c r="M26" s="252">
        <f>ROUND(I26/H26*100,2)</f>
        <v>94.67</v>
      </c>
      <c r="N26" s="252">
        <f>ROUND(J26/H26*100,2)</f>
        <v>6.45</v>
      </c>
      <c r="O26" s="269">
        <f>SUM(O23:O25)</f>
        <v>93870</v>
      </c>
      <c r="P26" s="225">
        <f>SUM(P23:P25)</f>
        <v>25827</v>
      </c>
      <c r="Q26" s="248">
        <f>ROUND(P26/O26*100,2)</f>
        <v>27.51</v>
      </c>
    </row>
    <row r="27" spans="1:18" s="183" customFormat="1" ht="18" customHeight="1">
      <c r="B27" s="311" t="s">
        <v>327</v>
      </c>
      <c r="C27" s="312"/>
      <c r="D27" s="312"/>
      <c r="E27" s="312"/>
      <c r="F27" s="312"/>
      <c r="G27" s="312"/>
      <c r="H27" s="312"/>
      <c r="I27" s="312"/>
      <c r="J27" s="312"/>
      <c r="K27" s="312"/>
      <c r="L27" s="312"/>
      <c r="M27" s="312"/>
      <c r="N27" s="312"/>
      <c r="O27" s="312"/>
      <c r="P27" s="312"/>
      <c r="Q27" s="322"/>
    </row>
    <row r="28" spans="1:18" s="183" customFormat="1" ht="18" customHeight="1">
      <c r="B28" s="311"/>
      <c r="C28" s="312"/>
      <c r="D28" s="312"/>
      <c r="E28" s="312"/>
      <c r="F28" s="312"/>
      <c r="G28" s="312"/>
      <c r="H28" s="312"/>
      <c r="I28" s="312"/>
      <c r="J28" s="312"/>
      <c r="K28" s="312"/>
      <c r="L28" s="312"/>
      <c r="M28" s="312"/>
      <c r="N28" s="312"/>
      <c r="O28" s="312"/>
      <c r="P28" s="312"/>
      <c r="Q28" s="322"/>
    </row>
    <row r="29" spans="1:18" s="183" customFormat="1" ht="18" customHeight="1">
      <c r="B29" s="311"/>
      <c r="C29" s="312"/>
      <c r="D29" s="312"/>
      <c r="E29" s="312"/>
      <c r="F29" s="312"/>
      <c r="G29" s="312"/>
      <c r="H29" s="312"/>
      <c r="I29" s="312"/>
      <c r="J29" s="312"/>
      <c r="K29" s="312"/>
      <c r="L29" s="312"/>
      <c r="M29" s="312"/>
      <c r="N29" s="312"/>
      <c r="O29" s="312"/>
      <c r="P29" s="312"/>
      <c r="Q29" s="322"/>
    </row>
    <row r="30" spans="1:18" s="183" customFormat="1" ht="18" customHeight="1">
      <c r="B30" s="311"/>
      <c r="C30" s="312"/>
      <c r="D30" s="312"/>
      <c r="E30" s="312"/>
      <c r="F30" s="312"/>
      <c r="G30" s="312"/>
      <c r="H30" s="312"/>
      <c r="I30" s="312"/>
      <c r="J30" s="312"/>
      <c r="K30" s="312"/>
      <c r="L30" s="312"/>
      <c r="M30" s="312"/>
      <c r="N30" s="312"/>
      <c r="O30" s="312"/>
      <c r="P30" s="312"/>
      <c r="Q30" s="322"/>
    </row>
  </sheetData>
  <mergeCells count="21">
    <mergeCell ref="A1:E1"/>
    <mergeCell ref="D5:G5"/>
    <mergeCell ref="L5:M5"/>
    <mergeCell ref="N5:P5"/>
    <mergeCell ref="B12:C12"/>
    <mergeCell ref="D20:H20"/>
    <mergeCell ref="M20:N20"/>
    <mergeCell ref="O20:Q20"/>
    <mergeCell ref="B26:C26"/>
    <mergeCell ref="B5:C6"/>
    <mergeCell ref="H5:H6"/>
    <mergeCell ref="I5:I6"/>
    <mergeCell ref="J5:J6"/>
    <mergeCell ref="K5:K6"/>
    <mergeCell ref="B13:P16"/>
    <mergeCell ref="B20:C21"/>
    <mergeCell ref="I20:I21"/>
    <mergeCell ref="J20:J21"/>
    <mergeCell ref="K20:K21"/>
    <mergeCell ref="L20:L21"/>
    <mergeCell ref="B27:Q30"/>
  </mergeCells>
  <phoneticPr fontId="20"/>
  <pageMargins left="0.47244094488188981" right="0.19685039370078741" top="0.43307086614173229" bottom="0.31496062992125984" header="0.43307086614173229" footer="0.39370078740157483"/>
  <pageSetup paperSize="9" scale="88" fitToWidth="1" fitToHeight="1" orientation="landscape" usePrinterDefaults="1" cellComments="asDisplayed" r:id="rId1"/>
  <headerFooter alignWithMargins="0">
    <oddHeader>&amp;C７</oddHeader>
    <oddFooter xml:space="preserve">&amp;C
</oddFooter>
  </headerFooter>
  <legacy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表　紙</vt:lpstr>
      <vt:lpstr>一般会計（歳入）</vt:lpstr>
      <vt:lpstr xml:space="preserve">一般会計（歳出) </vt:lpstr>
      <vt:lpstr>○繰越事業</vt:lpstr>
      <vt:lpstr xml:space="preserve">国保 </vt:lpstr>
      <vt:lpstr>後期</vt:lpstr>
      <vt:lpstr>介護</vt:lpstr>
      <vt:lpstr>バス</vt:lpstr>
      <vt:lpstr>放射性物質</vt:lpstr>
      <vt:lpstr>企業会計</vt:lpstr>
      <vt:lpstr>基金</vt:lpstr>
      <vt:lpstr>運用基金</vt:lpstr>
      <vt:lpstr>町債</vt:lpstr>
      <vt:lpstr>公有財産</vt:lpstr>
      <vt:lpstr>Sheet1</vt:lpstr>
    </vt:vector>
  </TitlesOfParts>
  <LinksUpToDate>false</LinksUpToDate>
  <SharedDoc>false</SharedDoc>
  <HyperlinksChanged>false</HyperlinksChanged>
  <AppVersion>5.0.1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cp:lastModifiedBy> </cp:lastModifiedBy>
  <cp:lastPrinted>2019-10-30T02:21:48Z</cp:lastPrinted>
  <dcterms:created xsi:type="dcterms:W3CDTF">2008-11-07T02:55:22Z</dcterms:created>
  <dcterms:modified xsi:type="dcterms:W3CDTF">2025-10-23T08:15:00Z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3.1.2.0</vt:lpwstr>
      <vt:lpwstr>5.0.1.0</vt:lpwstr>
    </vt:vector>
  </property>
  <property fmtid="{DCFEDD21-7773-49B2-8022-6FC58DB5260B}" pid="3" name="LastSavedVersion">
    <vt:lpwstr>5.0.1.0</vt:lpwstr>
  </property>
  <property fmtid="{DCFEDD21-7773-49B2-8022-6FC58DB5260B}" pid="4" name="LastSavedDate">
    <vt:filetime>2025-10-23T08:15:00Z</vt:filetime>
  </property>
</Properties>
</file>